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firstSheet="1" activeTab="3"/>
  </bookViews>
  <sheets>
    <sheet name="Титул" sheetId="1" state="hidden" r:id="rId1"/>
    <sheet name="Титул1" sheetId="2" r:id="rId2"/>
    <sheet name="Лист2" sheetId="3" state="hidden" r:id="rId3"/>
    <sheet name="3,4,5 курс" sheetId="4" r:id="rId4"/>
    <sheet name="подсчет часов" sheetId="5" state="hidden" r:id="rId5"/>
    <sheet name="вспом расчеты" sheetId="6" state="hidden" r:id="rId6"/>
  </sheets>
  <definedNames>
    <definedName name="_xlnm.Print_Titles" localSheetId="3">'3,4,5 курс'!$8:$8</definedName>
    <definedName name="_xlnm.Print_Titles" localSheetId="5">'вспом расчеты'!$8:$8</definedName>
    <definedName name="_xlnm.Print_Titles" localSheetId="4">'подсчет часов'!$8:$8</definedName>
    <definedName name="_xlnm.Print_Area" localSheetId="3">'3,4,5 курс'!$A$1:$V$397</definedName>
    <definedName name="_xlnm.Print_Area" localSheetId="5">'вспом расчеты'!$A$1:$V$376</definedName>
    <definedName name="_xlnm.Print_Area" localSheetId="2">'Лист2'!$A$1:$J$16</definedName>
    <definedName name="_xlnm.Print_Area" localSheetId="4">'подсчет часов'!$A$1:$V$383</definedName>
    <definedName name="_xlnm.Print_Area" localSheetId="0">'Титул'!$B$1:$BB$41</definedName>
  </definedNames>
  <calcPr fullCalcOnLoad="1"/>
</workbook>
</file>

<file path=xl/sharedStrings.xml><?xml version="1.0" encoding="utf-8"?>
<sst xmlns="http://schemas.openxmlformats.org/spreadsheetml/2006/main" count="3271" uniqueCount="605">
  <si>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</si>
  <si>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</si>
  <si>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</si>
  <si>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</si>
  <si>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</si>
  <si>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</si>
  <si>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</si>
  <si>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</si>
  <si>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</si>
  <si>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</si>
  <si>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</si>
  <si>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</si>
  <si>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</si>
  <si>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</si>
  <si>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</si>
  <si>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</si>
  <si>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</si>
  <si>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</si>
  <si>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</si>
  <si>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</si>
  <si>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</si>
  <si>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</si>
  <si>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</si>
  <si>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</si>
  <si>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</si>
  <si>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</si>
  <si>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</si>
  <si>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</si>
  <si>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</si>
  <si>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</si>
  <si>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</si>
  <si>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</si>
  <si>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</si>
  <si>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</si>
  <si>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</si>
  <si>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</si>
  <si>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</si>
  <si>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</si>
  <si>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</si>
  <si>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</si>
  <si>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</si>
  <si>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</si>
  <si>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</si>
  <si>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</si>
  <si>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</si>
  <si>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</si>
  <si>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</si>
  <si>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Розмірне моделювання і аналіз технологічних процесів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</si>
  <si>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</si>
  <si>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</si>
  <si>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</si>
  <si>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</si>
  <si>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</si>
  <si>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</si>
  <si>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</si>
  <si>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</si>
  <si>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</si>
  <si>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</si>
  <si>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</si>
  <si>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</si>
  <si>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</si>
  <si>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</si>
  <si>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</si>
  <si>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</si>
  <si>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</si>
  <si>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</si>
  <si>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</si>
  <si>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</si>
  <si>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</si>
  <si>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</si>
  <si>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</si>
  <si>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</si>
  <si>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</si>
  <si>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</si>
  <si>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</si>
  <si>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</si>
  <si>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</si>
  <si>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</si>
  <si>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</si>
  <si>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</si>
  <si>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</si>
  <si>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</si>
  <si>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</si>
  <si>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</si>
  <si>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Теплофізичні процеси (загальний обсяг)</t>
  </si>
  <si>
    <t>Разом на базі академії:</t>
  </si>
  <si>
    <t>12+20+8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</si>
  <si>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</si>
  <si>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</si>
  <si>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</si>
  <si>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</si>
  <si>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</si>
  <si>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t>К/Н</t>
  </si>
  <si>
    <t>ІНТЕГРОВАНИЙ НАВЧАЛЬНИЙ ПЛАН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</si>
  <si>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</si>
  <si>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</si>
  <si>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</si>
  <si>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</si>
  <si>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</si>
  <si>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</si>
  <si>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</si>
  <si>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</si>
  <si>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</si>
  <si>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</si>
  <si>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</si>
  <si>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</si>
  <si>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</si>
  <si>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</si>
  <si>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</si>
  <si>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</si>
  <si>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</si>
  <si>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</si>
  <si>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</si>
  <si>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8/4</t>
  </si>
  <si>
    <t>Матеріалознавство</t>
  </si>
  <si>
    <t>4/4</t>
  </si>
  <si>
    <t>4/0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</si>
  <si>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</si>
  <si>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</si>
  <si>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</si>
  <si>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</si>
  <si>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</si>
  <si>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Кількість кредитів ЄКТС</t>
  </si>
  <si>
    <t>Розподіл за триместрами</t>
  </si>
  <si>
    <t>4/2</t>
  </si>
  <si>
    <t>12/0</t>
  </si>
  <si>
    <t>0/6</t>
  </si>
  <si>
    <t>8/0</t>
  </si>
  <si>
    <t>0/2</t>
  </si>
  <si>
    <t>8/6</t>
  </si>
  <si>
    <t>Захист дипломного проекту</t>
  </si>
  <si>
    <t xml:space="preserve">Строк навчання - 3 роки </t>
  </si>
  <si>
    <t>10+20+10</t>
  </si>
  <si>
    <t>"___" ____________ 2015 р.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</si>
  <si>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</si>
  <si>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</si>
  <si>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</si>
  <si>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</si>
  <si>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</si>
  <si>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</si>
  <si>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</si>
  <si>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</si>
  <si>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</si>
  <si>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</si>
  <si>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</si>
  <si>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</si>
  <si>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</si>
  <si>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</si>
  <si>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</si>
  <si>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</si>
  <si>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</si>
  <si>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</si>
  <si>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</si>
  <si>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</si>
  <si>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</si>
  <si>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</si>
  <si>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</si>
  <si>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</si>
  <si>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</si>
  <si>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</si>
  <si>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</si>
  <si>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Екологія на базі ВНЗ 1 рівня</t>
  </si>
  <si>
    <t xml:space="preserve">2. ДИСЦИПЛІНИ ВІЛЬНОГО ВИБОРУ </t>
  </si>
  <si>
    <t>2.2.2 Спеціалізація "Обладнання та технології пластичного формування конструкцій машинобудування"</t>
  </si>
  <si>
    <t>Технологічні основи машинобудування (загальний обсяг)*</t>
  </si>
  <si>
    <t>1.2.6.1</t>
  </si>
  <si>
    <t>1.2.7.1.1</t>
  </si>
  <si>
    <t>1.2.7.1.2</t>
  </si>
  <si>
    <t>Технологія конструкційних матеріалів  (загальний обсяг) на базі ВНЗ 1 рівня</t>
  </si>
  <si>
    <t xml:space="preserve">2.3 Дисципліни загально-професійної підготовки 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</si>
  <si>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</si>
  <si>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</si>
  <si>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</si>
  <si>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</si>
  <si>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</si>
  <si>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</si>
  <si>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</si>
  <si>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</si>
  <si>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</si>
  <si>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</si>
  <si>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</si>
  <si>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</si>
  <si>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</si>
  <si>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</si>
  <si>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</si>
  <si>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</si>
  <si>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</si>
  <si>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</si>
  <si>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Разом ТМ: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</si>
  <si>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</si>
  <si>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</si>
  <si>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</si>
  <si>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</si>
  <si>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</si>
  <si>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</si>
  <si>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</si>
  <si>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</si>
  <si>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</si>
  <si>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</si>
  <si>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</si>
  <si>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</si>
  <si>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</si>
  <si>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</si>
  <si>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</si>
  <si>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</si>
  <si>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</si>
  <si>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</si>
  <si>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2.3.2.6</t>
  </si>
  <si>
    <t>2.3.2.7</t>
  </si>
  <si>
    <t>Системи автоматизованого проектування технологічних процесів (загальний обсяг)</t>
  </si>
  <si>
    <t>2.3.2.8</t>
  </si>
  <si>
    <t>Теорія пластичної деформації (загальний обсяг)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</si>
  <si>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</si>
  <si>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</si>
  <si>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</si>
  <si>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</si>
  <si>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</si>
  <si>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</si>
  <si>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</si>
  <si>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</si>
  <si>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</si>
  <si>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</si>
  <si>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</si>
  <si>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</si>
  <si>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</si>
  <si>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</si>
  <si>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</si>
  <si>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</si>
  <si>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Усього на базі ВНЗ 1 рівня:</t>
  </si>
  <si>
    <t>Усього на базі академії:</t>
  </si>
  <si>
    <t>Разом за п.1.1.: у т.ч. на базі академії</t>
  </si>
  <si>
    <t>Разом за п.1.2.: у т.ч. на базі академії</t>
  </si>
  <si>
    <t xml:space="preserve"> Кількість курсових робіт</t>
  </si>
  <si>
    <t xml:space="preserve"> Кількість курсових проектів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</si>
  <si>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</si>
  <si>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</si>
  <si>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</si>
  <si>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</si>
  <si>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</si>
  <si>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</si>
  <si>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</si>
  <si>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</si>
  <si>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</si>
  <si>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</si>
  <si>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</si>
  <si>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</si>
  <si>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</si>
  <si>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</si>
  <si>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</si>
  <si>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</si>
  <si>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</si>
  <si>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</si>
  <si>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</si>
  <si>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</si>
  <si>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</si>
  <si>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</si>
  <si>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</si>
  <si>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</si>
  <si>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</si>
  <si>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</si>
  <si>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</si>
  <si>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 xml:space="preserve">                                                                   ЗАГАЛЬНА КІЛЬКІСТЬ ГОДИН ОТП</t>
  </si>
  <si>
    <t>Завідувач кафедри ТМ</t>
  </si>
  <si>
    <t>8/2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</si>
  <si>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</si>
  <si>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>спеціалізація:</t>
    </r>
    <r>
      <rPr>
        <b/>
        <sz val="12"/>
        <rFont val="Times New Roman"/>
        <family val="1"/>
      </rPr>
      <t xml:space="preserve"> 1 Комп’ютерне моделювання і проектування процесів і машин (МПФ)</t>
    </r>
  </si>
  <si>
    <r>
      <t xml:space="preserve">    </t>
    </r>
    <r>
      <rPr>
        <b/>
        <sz val="12"/>
        <rFont val="Times New Roman"/>
        <family val="1"/>
      </rPr>
      <t>2 Гідравлічні машини, гідроприводи та гідропневмоавтоматика      (МПФ)</t>
    </r>
  </si>
  <si>
    <t xml:space="preserve">    3 Роботомеханічні системи та комплекси                                            (МПФ)</t>
  </si>
  <si>
    <t xml:space="preserve">    4 Технології машинобудування                                                            (ТМ)</t>
  </si>
  <si>
    <r>
      <t xml:space="preserve">    </t>
    </r>
    <r>
      <rPr>
        <b/>
        <sz val="12"/>
        <rFont val="Times New Roman"/>
        <family val="1"/>
      </rPr>
      <t>5 Інтегровані комп’ютеризовані технології машинобудування          (ТМ)</t>
    </r>
  </si>
  <si>
    <t xml:space="preserve">    6 Технології і устаткування зварювання                                           (ОТЗВ)</t>
  </si>
  <si>
    <t>Завідувач кафедри МПФ</t>
  </si>
  <si>
    <t xml:space="preserve">              О.Є.Марков</t>
  </si>
  <si>
    <t>Завідувач кафедри ОіТЗВ</t>
  </si>
  <si>
    <t xml:space="preserve">              Н.О.Макаренко</t>
  </si>
  <si>
    <t>2.1.1.1</t>
  </si>
  <si>
    <t>1.2.3.1.1</t>
  </si>
  <si>
    <t>1.2.3.1.2</t>
  </si>
  <si>
    <t>1.2.4.1</t>
  </si>
  <si>
    <t>1.2.8.1</t>
  </si>
  <si>
    <t>2.1.1.1.1</t>
  </si>
  <si>
    <t>2.1.1.2</t>
  </si>
  <si>
    <t>2.1.1.2.1</t>
  </si>
  <si>
    <t>2.1.1.3</t>
  </si>
  <si>
    <t>2.1.1.3.1</t>
  </si>
  <si>
    <t>2.1.1.3.2</t>
  </si>
  <si>
    <t>2.1.1.4</t>
  </si>
  <si>
    <t>2.1.1.4.1</t>
  </si>
  <si>
    <t>2.1.1.5</t>
  </si>
  <si>
    <t>2.1.1.6</t>
  </si>
  <si>
    <t>2.1.1.6.1</t>
  </si>
  <si>
    <t>2.1.1.7</t>
  </si>
  <si>
    <t>2.1.1.7.1</t>
  </si>
  <si>
    <t>2.1.1.8</t>
  </si>
  <si>
    <t>2.1.1.9</t>
  </si>
  <si>
    <t>2.1.1.8.1</t>
  </si>
  <si>
    <t>2.3.1 Спеціалізації каф. ТМ</t>
  </si>
  <si>
    <t>Спеціалізації "Технології машинобудування", "Інтегровані комп'ютеризовані технології машинобудування"</t>
  </si>
  <si>
    <t>Проектування технологічних процесів</t>
  </si>
  <si>
    <t>Технологічні основи машинобудування (загальний обсяг) на базі ВНЗ 1 рівня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</si>
  <si>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</si>
  <si>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</si>
  <si>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</si>
  <si>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</si>
  <si>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</si>
  <si>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</si>
  <si>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</si>
  <si>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2.3.1.3.2</t>
  </si>
  <si>
    <t>2.3.1.3.2.1</t>
  </si>
  <si>
    <t>2.3.1.3.3</t>
  </si>
  <si>
    <t>2.3.1.3.3.1</t>
  </si>
  <si>
    <t>2.3.1.3.4</t>
  </si>
  <si>
    <t>2.3.1.3.4.1</t>
  </si>
  <si>
    <t>2.3.1.4.1.1</t>
  </si>
  <si>
    <t>2.3.1.4.2</t>
  </si>
  <si>
    <t>2.3.1.4.2.1</t>
  </si>
  <si>
    <t>2.3.1.5.1.1</t>
  </si>
  <si>
    <t>2.3.1.5.2</t>
  </si>
  <si>
    <t>2.3.1.5.2.1</t>
  </si>
  <si>
    <t>2.3.1.6.1.1</t>
  </si>
  <si>
    <t>2.3.1.7.2</t>
  </si>
  <si>
    <t xml:space="preserve">              С.В. Ковалевський</t>
  </si>
  <si>
    <t>147</t>
  </si>
  <si>
    <t>2.1.1.6.1.1</t>
  </si>
  <si>
    <t>2.1.1.6.1.2</t>
  </si>
  <si>
    <t>2.2. Природничо-наукові дисципліни</t>
  </si>
  <si>
    <t>2.2.1 Спеціалізації каф. ТМ та МПФ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</si>
  <si>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</si>
  <si>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</si>
  <si>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(загальний обсяг) </t>
  </si>
  <si>
    <t xml:space="preserve">Електротехніка </t>
  </si>
  <si>
    <t>Електричні машини</t>
  </si>
  <si>
    <t>Електроніка та схемотехніка</t>
  </si>
  <si>
    <t>0/4</t>
  </si>
  <si>
    <t>Матеріалознавство з основами термообробки на базі ВНЗ 1 рівня</t>
  </si>
  <si>
    <t xml:space="preserve">Технологія металів і матеріалознавство (загальний обсяг) </t>
  </si>
  <si>
    <t>Разом: у т.ч. на базі ВНЗ 1 рівня</t>
  </si>
  <si>
    <t>2.2.3 Спеціалізації кафедри ОТЗВ</t>
  </si>
  <si>
    <t>2.2.3.1</t>
  </si>
  <si>
    <t>2.2.3.1.1</t>
  </si>
  <si>
    <t>2.2.3.1.2</t>
  </si>
  <si>
    <t>2.2.3.2</t>
  </si>
  <si>
    <t>2.2.3.2.1</t>
  </si>
  <si>
    <t>2.2.3.2.2</t>
  </si>
  <si>
    <t>2.2.3.2.3</t>
  </si>
  <si>
    <t>2.2.3.3</t>
  </si>
  <si>
    <t>2.2.3.4</t>
  </si>
  <si>
    <t>2.2.3.4.1</t>
  </si>
  <si>
    <t>2.2.3.5</t>
  </si>
  <si>
    <t>2.3.3 Спеціалізації  кафедри ОТЗВ</t>
  </si>
  <si>
    <t>2.3.3.1</t>
  </si>
  <si>
    <t xml:space="preserve">Автоматичне керування зварюванням (загальний обсяг) </t>
  </si>
  <si>
    <t>2.3.3.1.1</t>
  </si>
  <si>
    <t>2.3.3.2</t>
  </si>
  <si>
    <t xml:space="preserve">Зварювальні джерела живлення (загальний обсяг) </t>
  </si>
  <si>
    <t>2.3.3.2.1</t>
  </si>
  <si>
    <t>2.3.3.3</t>
  </si>
  <si>
    <t xml:space="preserve">Наплавлення та напилення (загальний обсяг) </t>
  </si>
  <si>
    <t>2.3.3.3.1</t>
  </si>
  <si>
    <t>Наплавлення та напилення</t>
  </si>
  <si>
    <t>2.3.3.3.2</t>
  </si>
  <si>
    <t>2.3.3.4</t>
  </si>
  <si>
    <t xml:space="preserve">Напруження та деформації при зварюванні (загальний обсяг) </t>
  </si>
  <si>
    <t>2.3.3.4.1</t>
  </si>
  <si>
    <t>2.3.3.5</t>
  </si>
  <si>
    <t xml:space="preserve">Теорія  процесів зварювання (загальний обсяг) </t>
  </si>
  <si>
    <t>2.3.3.5.1</t>
  </si>
  <si>
    <t>Теорія  процесів зварювання</t>
  </si>
  <si>
    <t>2.3.3.5.2</t>
  </si>
  <si>
    <t>2.3.3.5.3</t>
  </si>
  <si>
    <t>Теорія  процесів зварювання(к.р)</t>
  </si>
  <si>
    <t>2.3.3.6</t>
  </si>
  <si>
    <t xml:space="preserve">Проектування зварних конструкцій (загальний обсяг) </t>
  </si>
  <si>
    <t>2.3.3.6.1</t>
  </si>
  <si>
    <t>Проектування зварних конструкцій</t>
  </si>
  <si>
    <t>2.3.3.6.2</t>
  </si>
  <si>
    <t>2.3.3.7</t>
  </si>
  <si>
    <t xml:space="preserve">Технологія та устаткування зварювання плавленням (загальний обсяг) </t>
  </si>
  <si>
    <t>2.3.3.7.1</t>
  </si>
  <si>
    <t xml:space="preserve">Технологія та устаткування зварювання плавленням </t>
  </si>
  <si>
    <t>2.3.3.7.2</t>
  </si>
  <si>
    <t>2.3.3.7.3</t>
  </si>
  <si>
    <t>Технологія та устаткування зварювання плавленням(к.р)</t>
  </si>
  <si>
    <t>2.3.3.8</t>
  </si>
  <si>
    <t xml:space="preserve">Технологія та устаткування зварювання тиском (загальний обсяг) </t>
  </si>
  <si>
    <t>2.3.3.8.1</t>
  </si>
  <si>
    <t>Технологія та устаткування зварювання тиском (к.р)</t>
  </si>
  <si>
    <t>2.3.3.9</t>
  </si>
  <si>
    <t>2.3.3.9.1</t>
  </si>
  <si>
    <t>2.3.3.10</t>
  </si>
  <si>
    <t xml:space="preserve">Технологічні процеси зварювального виробництва (загальний обсяг) </t>
  </si>
  <si>
    <t>Спеціалізація "Технології і устаткування зварюванням"</t>
  </si>
  <si>
    <t>2.3.3.11</t>
  </si>
  <si>
    <t xml:space="preserve">Показники якості зварних конструкцій  (загальний обсяг) </t>
  </si>
  <si>
    <t>2.3.3.11.1</t>
  </si>
  <si>
    <t>2.3.3.12</t>
  </si>
  <si>
    <t xml:space="preserve">САПР зварних конструкцій  (загальний обсяг) </t>
  </si>
  <si>
    <t>2.3.3.12.1</t>
  </si>
  <si>
    <t>2.3.3.13</t>
  </si>
  <si>
    <t xml:space="preserve">Стандартизація та якість продукції  (загальний обсяг) </t>
  </si>
  <si>
    <t>2.3.3.13.1</t>
  </si>
  <si>
    <t>2.3.3.14</t>
  </si>
  <si>
    <t xml:space="preserve">Технологія зварювання спеціальних сталей і сплавів  (загальний обсяг) </t>
  </si>
  <si>
    <t>2.3.3.14.1</t>
  </si>
  <si>
    <t>Спеціалізація "Технології і інжиніринг в зварюванні і споріднених технологіях"</t>
  </si>
  <si>
    <t xml:space="preserve">Контроль якості  (загальний обсяг) </t>
  </si>
  <si>
    <t xml:space="preserve">САПР технології зварювання  (загальний обсяг) </t>
  </si>
  <si>
    <t xml:space="preserve">Спеціальні методи зварювання  (загальний обсяг) </t>
  </si>
  <si>
    <t xml:space="preserve">Теоретичні основи відновлення та зміцнення деталей  (загальний обсяг) 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</si>
  <si>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</si>
  <si>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</si>
  <si>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</si>
  <si>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>Разом п.2.2.3: у т.ч. на базі академії</t>
  </si>
  <si>
    <t>Разом ОТЗВ:</t>
  </si>
  <si>
    <t xml:space="preserve">                                                                   ЗАГАЛЬНА КІЛЬКІСТЬ ГОДИН ОТЗВ</t>
  </si>
  <si>
    <t>Технологічні процеси зварювального виробництва</t>
  </si>
  <si>
    <t>Обладнання механоскладального виробництва (КМСІТ)</t>
  </si>
  <si>
    <t>Іноземна мова (за професійним спрямуванням)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</si>
  <si>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</si>
  <si>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</si>
  <si>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</si>
  <si>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2.3.2.3.1.1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</si>
  <si>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</si>
  <si>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</si>
  <si>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</si>
  <si>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</si>
  <si>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</si>
  <si>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</si>
  <si>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</si>
  <si>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</si>
  <si>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</si>
  <si>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</si>
  <si>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</si>
  <si>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</si>
  <si>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</si>
  <si>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</si>
  <si>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</si>
  <si>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</si>
  <si>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</si>
  <si>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</si>
  <si>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</si>
  <si>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</si>
  <si>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</si>
  <si>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</si>
  <si>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</si>
  <si>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</si>
  <si>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</si>
  <si>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</si>
  <si>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</si>
  <si>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</si>
  <si>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</si>
  <si>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</si>
  <si>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</si>
  <si>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</si>
  <si>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</si>
  <si>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</si>
  <si>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t>Спеціалізація "Комп’ютерне моделювання і проектування процесів і машин"</t>
  </si>
  <si>
    <t>Спеціалізація "Гідравлічні машини, гідроприводи та гідропневмоавтоматика"</t>
  </si>
  <si>
    <t>Спеціалізація "Роботомеханічні системи та комплекси"</t>
  </si>
  <si>
    <t>Разом за п.1: у т.ч. на базі академії</t>
  </si>
  <si>
    <t>Разом  за п.2.2.1</t>
  </si>
  <si>
    <t xml:space="preserve">Разом за п.1: </t>
  </si>
  <si>
    <t>Разом  за п.1.2.:</t>
  </si>
  <si>
    <t>Усього ОТП:</t>
  </si>
  <si>
    <t>1.2.2.1</t>
  </si>
  <si>
    <t>12/4</t>
  </si>
  <si>
    <t>36/14</t>
  </si>
  <si>
    <t>16/10</t>
  </si>
  <si>
    <t>40/14</t>
  </si>
  <si>
    <t xml:space="preserve"> 4/0</t>
  </si>
  <si>
    <t>Підйомно-транспортні машини в 16/17 н.р. не планувати</t>
  </si>
  <si>
    <t>на базі академії (13тр. тільки в 16/17 н.р.)</t>
  </si>
  <si>
    <t>Нагрівальне обладнання (курсова робота) в 16/17 н.р. не планувати</t>
  </si>
  <si>
    <t>Проектування  зварювальних  конструкцій  (к р)</t>
  </si>
  <si>
    <t>24</t>
  </si>
  <si>
    <t>Технологічна оснастка (загальний обсяг)  в 16/17 н.р. не планувати</t>
  </si>
  <si>
    <t>Технологічні процеси зварювального виробництва (14тр., тільки в 16/17 н.р.)</t>
  </si>
  <si>
    <t>12/2</t>
  </si>
  <si>
    <t>28/8</t>
  </si>
  <si>
    <t>20/8</t>
  </si>
  <si>
    <t>Разом п. 2.3.1.:</t>
  </si>
  <si>
    <t>16/2</t>
  </si>
  <si>
    <t>32/10</t>
  </si>
  <si>
    <t>32/6</t>
  </si>
  <si>
    <t>28/12</t>
  </si>
  <si>
    <t>36/10</t>
  </si>
  <si>
    <t>16/4</t>
  </si>
  <si>
    <t>8/8</t>
  </si>
  <si>
    <t>20/4</t>
  </si>
  <si>
    <t>36/12</t>
  </si>
  <si>
    <t>40/12</t>
  </si>
  <si>
    <t>12/6</t>
  </si>
  <si>
    <t>28/10</t>
  </si>
  <si>
    <t>44/20</t>
  </si>
  <si>
    <t>44/10</t>
  </si>
  <si>
    <t>44/14</t>
  </si>
  <si>
    <t>38/14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</si>
  <si>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</si>
  <si>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 ДЕРЖАВНА АТЕСТАЦІЯ</t>
  </si>
  <si>
    <t>3 ДЕРЖАВНА АТЕСТАЦІЯ (ТМ)</t>
  </si>
  <si>
    <t>3. ДЕРЖАВНА АТЕСТАЦІЯ (МТО)</t>
  </si>
  <si>
    <t>3  ДЕРЖАВНА АТЕСТАЦІЯ (ЗВ)</t>
  </si>
  <si>
    <t xml:space="preserve">V. ПЛАН НАВЧАЛЬНОГО ПРОЦЕСУ на 2017/2018 навч. рік (заочна прискорена форма)   </t>
  </si>
  <si>
    <t>Директор ЦЗДО</t>
  </si>
  <si>
    <t xml:space="preserve">             М.М. Федоров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</si>
  <si>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бакалавр з прикладної механіки
</t>
    </r>
  </si>
  <si>
    <t xml:space="preserve">на основі ОПП молодшого спеціаліста 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</si>
  <si>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</si>
  <si>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</si>
  <si>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</si>
  <si>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</si>
  <si>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</si>
  <si>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10а</t>
  </si>
  <si>
    <t>10б</t>
  </si>
  <si>
    <t xml:space="preserve">Розподіл годин по курсах і семестрах </t>
  </si>
  <si>
    <t>проверил</t>
  </si>
  <si>
    <t>лек</t>
  </si>
  <si>
    <t>лаб</t>
  </si>
  <si>
    <t>пр</t>
  </si>
  <si>
    <t>часы проверил</t>
  </si>
  <si>
    <t>5 сем</t>
  </si>
  <si>
    <t>Сем</t>
  </si>
  <si>
    <t>6 сем</t>
  </si>
  <si>
    <t>7 сем</t>
  </si>
  <si>
    <t>8 сем</t>
  </si>
  <si>
    <t>лекц</t>
  </si>
  <si>
    <t>практ</t>
  </si>
  <si>
    <t>9 сем</t>
  </si>
  <si>
    <t>10 сем</t>
  </si>
  <si>
    <t>28/6</t>
  </si>
  <si>
    <t>48/14</t>
  </si>
  <si>
    <t>выерить часы</t>
  </si>
  <si>
    <t>32/12</t>
  </si>
  <si>
    <t>Гідравліка, гідро та пневмоприводи</t>
  </si>
  <si>
    <t>Проектування  зварювальних  конструкцій (к р)</t>
  </si>
  <si>
    <t>подсчет часов</t>
  </si>
  <si>
    <t>итог ТМ</t>
  </si>
  <si>
    <t>44/12</t>
  </si>
  <si>
    <t>итог ОТП</t>
  </si>
  <si>
    <t>48/12</t>
  </si>
  <si>
    <t>итого ОТЗВ</t>
  </si>
  <si>
    <t>28/14</t>
  </si>
  <si>
    <t>подсчет зачетов и экз</t>
  </si>
  <si>
    <t>экз</t>
  </si>
  <si>
    <t>зач</t>
  </si>
  <si>
    <t>курсовые</t>
  </si>
  <si>
    <t>раб</t>
  </si>
  <si>
    <t>цикл 1.1</t>
  </si>
  <si>
    <t>цикл 1.2</t>
  </si>
  <si>
    <t>итог</t>
  </si>
  <si>
    <t>Розподіл за семестрами</t>
  </si>
  <si>
    <t xml:space="preserve">Підйомно-транспортні машини </t>
  </si>
  <si>
    <t xml:space="preserve">на базі академії </t>
  </si>
  <si>
    <t xml:space="preserve">Нагрівальне обладнання (курсова робота) </t>
  </si>
  <si>
    <t xml:space="preserve">Технологічна оснастка (загальний обсяг)  </t>
  </si>
  <si>
    <t xml:space="preserve">Технологічні процеси зварювального виробництва </t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</si>
  <si>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</si>
  <si>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</si>
  <si>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</si>
  <si>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</si>
  <si>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</si>
  <si>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</si>
  <si>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25</t>
  </si>
  <si>
    <t>1.1.6</t>
  </si>
  <si>
    <t>Основи економічної теорії на базі ВНЗ 1 рівня</t>
  </si>
  <si>
    <t>зал</t>
  </si>
  <si>
    <t>1.1.7</t>
  </si>
  <si>
    <t>Правознавство та господарське законодавство на базі ВНЗ 1 рівня</t>
  </si>
  <si>
    <t xml:space="preserve">Теорія механізмів та машин </t>
  </si>
  <si>
    <t>2.3.1.6.</t>
  </si>
  <si>
    <t>3 ПРАКТИЧНА ПІДГОТОВКА, ДИПЛОМУВАННЯ ТА ДЕРЖАВНА АТЕСТАЦІЯ</t>
  </si>
  <si>
    <t>Ознайомча практика на базі ВНЗ 1 рівня</t>
  </si>
  <si>
    <t>Виробнича практика на базі ВНЗ 1 рівня</t>
  </si>
  <si>
    <t>устан</t>
  </si>
  <si>
    <t>сем</t>
  </si>
  <si>
    <t>лекци</t>
  </si>
  <si>
    <t>1 сем</t>
  </si>
  <si>
    <t>2 сем</t>
  </si>
  <si>
    <t>3 сем</t>
  </si>
  <si>
    <t>4 сем</t>
  </si>
  <si>
    <t>Усього МПФ:</t>
  </si>
  <si>
    <r>
      <t xml:space="preserve">форма навчання:   </t>
    </r>
    <r>
      <rPr>
        <b/>
        <sz val="14"/>
        <rFont val="Times New Roman"/>
        <family val="1"/>
      </rPr>
      <t>заочна зі скороченим терміном навчання</t>
    </r>
  </si>
  <si>
    <t xml:space="preserve">семестр </t>
  </si>
  <si>
    <t xml:space="preserve">    7  Технології і інжиніринг у зварюванні і споріднених процесах (ОТЗВ)</t>
  </si>
  <si>
    <t>общие дисциплині</t>
  </si>
  <si>
    <t>спец ТМ и МПФ</t>
  </si>
  <si>
    <t>н</t>
  </si>
  <si>
    <t>6/0</t>
  </si>
  <si>
    <t>6/2</t>
  </si>
  <si>
    <t>ТМ</t>
  </si>
  <si>
    <t>МПФ</t>
  </si>
  <si>
    <t xml:space="preserve">6/0   </t>
  </si>
  <si>
    <t>14/0</t>
  </si>
  <si>
    <t>40/4</t>
  </si>
  <si>
    <t>48/4</t>
  </si>
  <si>
    <t>2/0</t>
  </si>
  <si>
    <t>ВВ ОТЗВ</t>
  </si>
  <si>
    <t>ОТЗВ</t>
  </si>
  <si>
    <t>6а сем</t>
  </si>
  <si>
    <t>20/0</t>
  </si>
  <si>
    <t>40/10</t>
  </si>
  <si>
    <t>36/4</t>
  </si>
  <si>
    <t>48/18</t>
  </si>
  <si>
    <t>48/6</t>
  </si>
  <si>
    <t>48/10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</si>
</sst>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#,##0.00_-;\-* #,##0.00_-;\ &quot;&quot;_-;_-@_-"/>
    <numFmt numFmtId="195" formatCode="#,##0.0&quot;р.&quot;"/>
    <numFmt numFmtId="196" formatCode="#,##0.0"/>
    <numFmt numFmtId="197" formatCode="#,##0.0_ ;\-#,##0.0\ "/>
    <numFmt numFmtId="198" formatCode="#,##0_ ;\-#,##0\ "/>
    <numFmt numFmtId="199" formatCode="[$-FC19]d\ mmmm\ yyyy\ &quot;г.&quot;"/>
    <numFmt numFmtId="200" formatCode="#,##0_-;\-* #,##0_-;\ _-;_-@_-"/>
    <numFmt numFmtId="201" formatCode="#,##0;\-* #,##0_-;\ _-;_-@_-"/>
    <numFmt numFmtId="202" formatCode="#,##0.0;\-* #,##0.0_-;\ _-;_-@_-"/>
    <numFmt numFmtId="203" formatCode="#,##0.00_ ;\-#,##0.00\ "/>
  </numFmts>
  <fonts count="10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i/>
      <sz val="12"/>
      <color indexed="8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3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wrapText="1"/>
    </xf>
    <xf numFmtId="188" fontId="14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8" fontId="2" fillId="0" borderId="12" xfId="0" applyNumberFormat="1" applyFont="1" applyFill="1" applyBorder="1" applyAlignment="1" applyProtection="1">
      <alignment vertical="center"/>
      <protection/>
    </xf>
    <xf numFmtId="188" fontId="2" fillId="32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190" fontId="6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5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right" vertical="center" wrapText="1"/>
    </xf>
    <xf numFmtId="191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98" fontId="7" fillId="33" borderId="11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188" fontId="2" fillId="33" borderId="0" xfId="0" applyNumberFormat="1" applyFont="1" applyFill="1" applyBorder="1" applyAlignment="1" applyProtection="1">
      <alignment horizontal="left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49" fontId="29" fillId="33" borderId="14" xfId="0" applyNumberFormat="1" applyFont="1" applyFill="1" applyBorder="1" applyAlignment="1" applyProtection="1">
      <alignment horizontal="center" vertical="center"/>
      <protection/>
    </xf>
    <xf numFmtId="49" fontId="29" fillId="33" borderId="10" xfId="0" applyNumberFormat="1" applyFont="1" applyFill="1" applyBorder="1" applyAlignment="1" applyProtection="1">
      <alignment horizontal="center" vertical="center"/>
      <protection/>
    </xf>
    <xf numFmtId="49" fontId="33" fillId="33" borderId="10" xfId="0" applyNumberFormat="1" applyFont="1" applyFill="1" applyBorder="1" applyAlignment="1" applyProtection="1">
      <alignment horizontal="center" vertical="center"/>
      <protection/>
    </xf>
    <xf numFmtId="0" fontId="29" fillId="33" borderId="11" xfId="0" applyNumberFormat="1" applyFont="1" applyFill="1" applyBorder="1" applyAlignment="1" applyProtection="1">
      <alignment horizontal="center" vertical="center" wrapText="1"/>
      <protection/>
    </xf>
    <xf numFmtId="0" fontId="29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9" fontId="2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1" xfId="0" applyNumberFormat="1" applyFont="1" applyFill="1" applyBorder="1" applyAlignment="1" applyProtection="1">
      <alignment vertical="center"/>
      <protection/>
    </xf>
    <xf numFmtId="188" fontId="2" fillId="33" borderId="11" xfId="0" applyNumberFormat="1" applyFont="1" applyFill="1" applyBorder="1" applyAlignment="1" applyProtection="1">
      <alignment vertical="center"/>
      <protection/>
    </xf>
    <xf numFmtId="197" fontId="7" fillId="33" borderId="11" xfId="0" applyNumberFormat="1" applyFont="1" applyFill="1" applyBorder="1" applyAlignment="1" applyProtection="1">
      <alignment horizontal="center" vertical="center"/>
      <protection/>
    </xf>
    <xf numFmtId="188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188" fontId="7" fillId="33" borderId="18" xfId="0" applyNumberFormat="1" applyFont="1" applyFill="1" applyBorder="1" applyAlignment="1" applyProtection="1">
      <alignment vertical="center"/>
      <protection/>
    </xf>
    <xf numFmtId="188" fontId="2" fillId="33" borderId="18" xfId="0" applyNumberFormat="1" applyFont="1" applyFill="1" applyBorder="1" applyAlignment="1" applyProtection="1">
      <alignment vertical="center"/>
      <protection/>
    </xf>
    <xf numFmtId="197" fontId="7" fillId="33" borderId="10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right" vertical="center"/>
      <protection/>
    </xf>
    <xf numFmtId="188" fontId="7" fillId="33" borderId="19" xfId="0" applyNumberFormat="1" applyFont="1" applyFill="1" applyBorder="1" applyAlignment="1" applyProtection="1">
      <alignment vertical="center"/>
      <protection/>
    </xf>
    <xf numFmtId="188" fontId="2" fillId="33" borderId="19" xfId="0" applyNumberFormat="1" applyFont="1" applyFill="1" applyBorder="1" applyAlignment="1" applyProtection="1">
      <alignment vertical="center"/>
      <protection/>
    </xf>
    <xf numFmtId="197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9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192" fontId="2" fillId="33" borderId="30" xfId="0" applyNumberFormat="1" applyFont="1" applyFill="1" applyBorder="1" applyAlignment="1" applyProtection="1">
      <alignment horizontal="center" vertical="center" wrapText="1"/>
      <protection/>
    </xf>
    <xf numFmtId="189" fontId="2" fillId="33" borderId="30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88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14" fillId="0" borderId="21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7" fillId="33" borderId="33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188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 wrapText="1"/>
    </xf>
    <xf numFmtId="189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7" fillId="33" borderId="39" xfId="0" applyNumberFormat="1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14" fillId="0" borderId="28" xfId="0" applyNumberFormat="1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89" fontId="7" fillId="33" borderId="39" xfId="0" applyNumberFormat="1" applyFont="1" applyFill="1" applyBorder="1" applyAlignment="1" applyProtection="1">
      <alignment horizontal="center" vertical="center"/>
      <protection/>
    </xf>
    <xf numFmtId="189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197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97" fontId="7" fillId="0" borderId="0" xfId="0" applyNumberFormat="1" applyFont="1" applyBorder="1" applyAlignment="1">
      <alignment horizontal="center" wrapText="1"/>
    </xf>
    <xf numFmtId="0" fontId="35" fillId="0" borderId="0" xfId="55" applyFont="1" applyBorder="1" applyAlignment="1" applyProtection="1">
      <alignment horizontal="left" wrapText="1"/>
      <protection locked="0"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28" fillId="0" borderId="42" xfId="0" applyNumberFormat="1" applyFont="1" applyFill="1" applyBorder="1" applyAlignment="1" applyProtection="1">
      <alignment horizontal="center" vertical="center"/>
      <protection/>
    </xf>
    <xf numFmtId="1" fontId="34" fillId="0" borderId="42" xfId="0" applyNumberFormat="1" applyFont="1" applyFill="1" applyBorder="1" applyAlignment="1" applyProtection="1">
      <alignment horizontal="center" vertical="center"/>
      <protection/>
    </xf>
    <xf numFmtId="189" fontId="7" fillId="33" borderId="45" xfId="0" applyNumberFormat="1" applyFont="1" applyFill="1" applyBorder="1" applyAlignment="1" applyProtection="1">
      <alignment horizontal="center" vertical="center"/>
      <protection/>
    </xf>
    <xf numFmtId="191" fontId="28" fillId="0" borderId="33" xfId="0" applyNumberFormat="1" applyFont="1" applyFill="1" applyBorder="1" applyAlignment="1" applyProtection="1">
      <alignment horizontal="center" vertical="center"/>
      <protection/>
    </xf>
    <xf numFmtId="191" fontId="34" fillId="0" borderId="33" xfId="0" applyNumberFormat="1" applyFont="1" applyFill="1" applyBorder="1" applyAlignment="1" applyProtection="1">
      <alignment horizontal="center" vertical="center"/>
      <protection/>
    </xf>
    <xf numFmtId="191" fontId="7" fillId="33" borderId="46" xfId="0" applyNumberFormat="1" applyFont="1" applyFill="1" applyBorder="1" applyAlignment="1" applyProtection="1">
      <alignment horizontal="center" vertical="center"/>
      <protection/>
    </xf>
    <xf numFmtId="1" fontId="30" fillId="0" borderId="42" xfId="0" applyNumberFormat="1" applyFont="1" applyFill="1" applyBorder="1" applyAlignment="1" applyProtection="1">
      <alignment horizontal="center" vertical="center"/>
      <protection/>
    </xf>
    <xf numFmtId="198" fontId="7" fillId="33" borderId="42" xfId="0" applyNumberFormat="1" applyFont="1" applyFill="1" applyBorder="1" applyAlignment="1" applyProtection="1">
      <alignment horizontal="center" vertical="center"/>
      <protection/>
    </xf>
    <xf numFmtId="189" fontId="7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42" xfId="0" applyNumberFormat="1" applyFont="1" applyFill="1" applyBorder="1" applyAlignment="1">
      <alignment horizontal="center" vertical="center"/>
    </xf>
    <xf numFmtId="197" fontId="7" fillId="33" borderId="32" xfId="0" applyNumberFormat="1" applyFont="1" applyFill="1" applyBorder="1" applyAlignment="1" applyProtection="1">
      <alignment horizontal="center" vertical="center"/>
      <protection/>
    </xf>
    <xf numFmtId="197" fontId="30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191" fontId="30" fillId="33" borderId="33" xfId="0" applyNumberFormat="1" applyFont="1" applyFill="1" applyBorder="1" applyAlignment="1" applyProtection="1">
      <alignment horizontal="center" vertical="center"/>
      <protection/>
    </xf>
    <xf numFmtId="191" fontId="7" fillId="33" borderId="33" xfId="0" applyNumberFormat="1" applyFont="1" applyFill="1" applyBorder="1" applyAlignment="1" applyProtection="1">
      <alignment horizontal="center" vertical="center"/>
      <protection/>
    </xf>
    <xf numFmtId="191" fontId="30" fillId="33" borderId="47" xfId="0" applyNumberFormat="1" applyFont="1" applyFill="1" applyBorder="1" applyAlignment="1" applyProtection="1">
      <alignment horizontal="center" vertical="center"/>
      <protection/>
    </xf>
    <xf numFmtId="191" fontId="7" fillId="33" borderId="48" xfId="0" applyNumberFormat="1" applyFont="1" applyFill="1" applyBorder="1" applyAlignment="1" applyProtection="1">
      <alignment horizontal="center" vertical="center"/>
      <protection/>
    </xf>
    <xf numFmtId="189" fontId="30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37" fillId="0" borderId="0" xfId="54" applyFont="1" applyAlignment="1">
      <alignment horizontal="center" vertical="center"/>
      <protection/>
    </xf>
    <xf numFmtId="0" fontId="38" fillId="0" borderId="0" xfId="54" applyFont="1" applyBorder="1" applyAlignment="1">
      <alignment horizontal="center"/>
      <protection/>
    </xf>
    <xf numFmtId="0" fontId="39" fillId="0" borderId="0" xfId="54" applyFont="1" applyAlignment="1">
      <alignment/>
      <protection/>
    </xf>
    <xf numFmtId="0" fontId="38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 vertical="center"/>
      <protection/>
    </xf>
    <xf numFmtId="0" fontId="2" fillId="0" borderId="50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6" fillId="0" borderId="31" xfId="54" applyFont="1" applyBorder="1" applyAlignment="1">
      <alignment horizontal="center"/>
      <protection/>
    </xf>
    <xf numFmtId="0" fontId="6" fillId="32" borderId="52" xfId="54" applyFont="1" applyFill="1" applyBorder="1" applyAlignment="1">
      <alignment horizontal="center" vertical="center"/>
      <protection/>
    </xf>
    <xf numFmtId="0" fontId="6" fillId="32" borderId="53" xfId="54" applyFont="1" applyFill="1" applyBorder="1" applyAlignment="1">
      <alignment horizontal="center" vertical="center"/>
      <protection/>
    </xf>
    <xf numFmtId="0" fontId="6" fillId="33" borderId="54" xfId="54" applyFont="1" applyFill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center" vertical="center"/>
      <protection/>
    </xf>
    <xf numFmtId="0" fontId="6" fillId="0" borderId="57" xfId="54" applyFont="1" applyBorder="1" applyAlignment="1">
      <alignment horizontal="center" vertical="center"/>
      <protection/>
    </xf>
    <xf numFmtId="0" fontId="6" fillId="0" borderId="58" xfId="54" applyFont="1" applyBorder="1" applyAlignment="1">
      <alignment horizontal="center" vertical="center"/>
      <protection/>
    </xf>
    <xf numFmtId="0" fontId="6" fillId="0" borderId="52" xfId="54" applyFont="1" applyBorder="1" applyAlignment="1">
      <alignment horizontal="center" vertical="center"/>
      <protection/>
    </xf>
    <xf numFmtId="0" fontId="6" fillId="0" borderId="59" xfId="54" applyFont="1" applyBorder="1" applyAlignment="1">
      <alignment horizontal="center" vertical="center"/>
      <protection/>
    </xf>
    <xf numFmtId="0" fontId="6" fillId="0" borderId="60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56" xfId="54" applyFont="1" applyFill="1" applyBorder="1" applyAlignment="1">
      <alignment horizontal="center" vertical="center"/>
      <protection/>
    </xf>
    <xf numFmtId="0" fontId="6" fillId="0" borderId="30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61" xfId="54" applyFont="1" applyBorder="1" applyAlignment="1">
      <alignment horizontal="center" vertical="center"/>
      <protection/>
    </xf>
    <xf numFmtId="0" fontId="6" fillId="0" borderId="62" xfId="54" applyFont="1" applyBorder="1" applyAlignment="1">
      <alignment horizontal="center" vertical="center"/>
      <protection/>
    </xf>
    <xf numFmtId="0" fontId="6" fillId="0" borderId="63" xfId="54" applyFont="1" applyBorder="1" applyAlignment="1">
      <alignment horizontal="center" vertical="center"/>
      <protection/>
    </xf>
    <xf numFmtId="0" fontId="6" fillId="0" borderId="64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/>
      <protection/>
    </xf>
    <xf numFmtId="0" fontId="6" fillId="0" borderId="68" xfId="54" applyFont="1" applyBorder="1" applyAlignment="1">
      <alignment horizontal="center"/>
      <protection/>
    </xf>
    <xf numFmtId="0" fontId="6" fillId="0" borderId="69" xfId="54" applyFont="1" applyBorder="1" applyAlignment="1">
      <alignment horizontal="center" vertical="center"/>
      <protection/>
    </xf>
    <xf numFmtId="0" fontId="6" fillId="0" borderId="70" xfId="54" applyFont="1" applyBorder="1" applyAlignment="1">
      <alignment horizontal="center" vertical="center"/>
      <protection/>
    </xf>
    <xf numFmtId="0" fontId="6" fillId="0" borderId="71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6" fillId="0" borderId="73" xfId="54" applyFont="1" applyBorder="1" applyAlignment="1">
      <alignment horizontal="center" vertical="center"/>
      <protection/>
    </xf>
    <xf numFmtId="0" fontId="6" fillId="0" borderId="74" xfId="54" applyFont="1" applyBorder="1" applyAlignment="1">
      <alignment horizontal="center" vertical="center"/>
      <protection/>
    </xf>
    <xf numFmtId="0" fontId="6" fillId="0" borderId="75" xfId="54" applyFont="1" applyBorder="1" applyAlignment="1">
      <alignment horizontal="center" vertical="center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37" fillId="0" borderId="19" xfId="54" applyFont="1" applyBorder="1" applyAlignment="1">
      <alignment horizontal="center" vertical="center"/>
      <protection/>
    </xf>
    <xf numFmtId="0" fontId="37" fillId="0" borderId="73" xfId="54" applyFont="1" applyBorder="1" applyAlignment="1">
      <alignment horizontal="center" vertical="center"/>
      <protection/>
    </xf>
    <xf numFmtId="0" fontId="37" fillId="0" borderId="74" xfId="54" applyFont="1" applyBorder="1" applyAlignment="1">
      <alignment horizontal="center" vertical="center"/>
      <protection/>
    </xf>
    <xf numFmtId="0" fontId="37" fillId="0" borderId="72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 shrinkToFit="1"/>
      <protection/>
    </xf>
    <xf numFmtId="0" fontId="6" fillId="0" borderId="19" xfId="54" applyFont="1" applyBorder="1" applyAlignment="1">
      <alignment horizontal="center" vertical="center" shrinkToFit="1"/>
      <protection/>
    </xf>
    <xf numFmtId="0" fontId="6" fillId="0" borderId="69" xfId="54" applyFont="1" applyFill="1" applyBorder="1" applyAlignment="1">
      <alignment horizontal="center" vertical="center"/>
      <protection/>
    </xf>
    <xf numFmtId="0" fontId="6" fillId="0" borderId="78" xfId="54" applyFont="1" applyFill="1" applyBorder="1" applyAlignment="1">
      <alignment horizontal="center" vertical="center"/>
      <protection/>
    </xf>
    <xf numFmtId="0" fontId="6" fillId="0" borderId="76" xfId="54" applyFont="1" applyFill="1" applyBorder="1" applyAlignment="1">
      <alignment horizontal="center" vertical="center"/>
      <protection/>
    </xf>
    <xf numFmtId="0" fontId="6" fillId="0" borderId="77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22" fillId="0" borderId="0" xfId="53" applyFont="1">
      <alignment/>
      <protection/>
    </xf>
    <xf numFmtId="0" fontId="19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/>
    </xf>
    <xf numFmtId="201" fontId="2" fillId="0" borderId="80" xfId="54" applyNumberFormat="1" applyFont="1" applyFill="1" applyBorder="1" applyAlignment="1" applyProtection="1">
      <alignment horizontal="center" vertical="center"/>
      <protection/>
    </xf>
    <xf numFmtId="201" fontId="29" fillId="0" borderId="81" xfId="54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98" fontId="7" fillId="33" borderId="36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98" fontId="7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>
      <alignment horizontal="center" vertical="center"/>
    </xf>
    <xf numFmtId="1" fontId="7" fillId="33" borderId="82" xfId="0" applyNumberFormat="1" applyFont="1" applyFill="1" applyBorder="1" applyAlignment="1">
      <alignment horizontal="center" vertical="center"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7" fillId="33" borderId="34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7" fontId="30" fillId="0" borderId="33" xfId="0" applyNumberFormat="1" applyFont="1" applyFill="1" applyBorder="1" applyAlignment="1" applyProtection="1">
      <alignment horizontal="center" vertical="center"/>
      <protection/>
    </xf>
    <xf numFmtId="1" fontId="30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83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49" fontId="7" fillId="0" borderId="56" xfId="0" applyNumberFormat="1" applyFont="1" applyFill="1" applyBorder="1" applyAlignment="1" applyProtection="1">
      <alignment horizontal="left" vertical="center" wrapText="1"/>
      <protection/>
    </xf>
    <xf numFmtId="198" fontId="7" fillId="33" borderId="10" xfId="0" applyNumberFormat="1" applyFont="1" applyFill="1" applyBorder="1" applyAlignment="1">
      <alignment horizontal="center" vertical="center" wrapText="1"/>
    </xf>
    <xf numFmtId="188" fontId="7" fillId="33" borderId="39" xfId="0" applyNumberFormat="1" applyFont="1" applyFill="1" applyBorder="1" applyAlignment="1" applyProtection="1">
      <alignment horizontal="center" vertical="center"/>
      <protection/>
    </xf>
    <xf numFmtId="198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2" fillId="0" borderId="84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81" xfId="54" applyNumberFormat="1" applyFont="1" applyFill="1" applyBorder="1" applyAlignment="1" applyProtection="1">
      <alignment horizontal="center" vertical="center"/>
      <protection/>
    </xf>
    <xf numFmtId="1" fontId="2" fillId="0" borderId="85" xfId="54" applyNumberFormat="1" applyFont="1" applyFill="1" applyBorder="1" applyAlignment="1" applyProtection="1">
      <alignment horizontal="center" vertical="center"/>
      <protection/>
    </xf>
    <xf numFmtId="201" fontId="2" fillId="0" borderId="85" xfId="54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vertical="center" wrapText="1"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 wrapText="1"/>
    </xf>
    <xf numFmtId="1" fontId="89" fillId="33" borderId="2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201" fontId="2" fillId="0" borderId="88" xfId="54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>
      <alignment horizontal="center" vertical="center" wrapText="1"/>
    </xf>
    <xf numFmtId="198" fontId="7" fillId="0" borderId="28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90" xfId="54" applyNumberFormat="1" applyFont="1" applyFill="1" applyBorder="1" applyAlignment="1" applyProtection="1">
      <alignment horizontal="center" vertical="center"/>
      <protection/>
    </xf>
    <xf numFmtId="190" fontId="30" fillId="0" borderId="91" xfId="54" applyNumberFormat="1" applyFont="1" applyFill="1" applyBorder="1" applyAlignment="1" applyProtection="1">
      <alignment horizontal="center" vertical="center"/>
      <protection/>
    </xf>
    <xf numFmtId="1" fontId="30" fillId="0" borderId="85" xfId="54" applyNumberFormat="1" applyFont="1" applyFill="1" applyBorder="1" applyAlignment="1" applyProtection="1">
      <alignment horizontal="center" vertical="center"/>
      <protection/>
    </xf>
    <xf numFmtId="49" fontId="7" fillId="0" borderId="92" xfId="54" applyNumberFormat="1" applyFont="1" applyFill="1" applyBorder="1" applyAlignment="1">
      <alignment horizontal="left" vertical="center" wrapText="1"/>
      <protection/>
    </xf>
    <xf numFmtId="190" fontId="7" fillId="0" borderId="92" xfId="54" applyNumberFormat="1" applyFont="1" applyFill="1" applyBorder="1" applyAlignment="1" applyProtection="1">
      <alignment horizontal="center" vertical="center"/>
      <protection/>
    </xf>
    <xf numFmtId="201" fontId="14" fillId="0" borderId="81" xfId="54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30" xfId="0" applyNumberFormat="1" applyFont="1" applyFill="1" applyBorder="1" applyAlignment="1" applyProtection="1">
      <alignment horizontal="center" vertical="center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89" fontId="28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left" vertical="center" wrapText="1"/>
      <protection locked="0"/>
    </xf>
    <xf numFmtId="49" fontId="2" fillId="0" borderId="89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91" fontId="7" fillId="0" borderId="79" xfId="0" applyNumberFormat="1" applyFont="1" applyFill="1" applyBorder="1" applyAlignment="1" applyProtection="1">
      <alignment horizontal="center" vertical="center"/>
      <protection locked="0"/>
    </xf>
    <xf numFmtId="189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 applyProtection="1">
      <alignment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2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191" fontId="30" fillId="0" borderId="34" xfId="0" applyNumberFormat="1" applyFont="1" applyFill="1" applyBorder="1" applyAlignment="1" applyProtection="1">
      <alignment horizontal="center" vertical="center"/>
      <protection locked="0"/>
    </xf>
    <xf numFmtId="201" fontId="30" fillId="0" borderId="8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89" fontId="12" fillId="0" borderId="11" xfId="0" applyNumberFormat="1" applyFont="1" applyFill="1" applyBorder="1" applyAlignment="1" applyProtection="1">
      <alignment horizontal="center" vertical="center"/>
      <protection hidden="1"/>
    </xf>
    <xf numFmtId="189" fontId="12" fillId="0" borderId="20" xfId="0" applyNumberFormat="1" applyFont="1" applyFill="1" applyBorder="1" applyAlignment="1" applyProtection="1">
      <alignment horizontal="center" vertical="center"/>
      <protection hidden="1"/>
    </xf>
    <xf numFmtId="191" fontId="7" fillId="0" borderId="46" xfId="0" applyNumberFormat="1" applyFont="1" applyFill="1" applyBorder="1" applyAlignment="1" applyProtection="1">
      <alignment horizontal="center" vertical="center"/>
      <protection hidden="1"/>
    </xf>
    <xf numFmtId="189" fontId="7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1" fontId="30" fillId="0" borderId="22" xfId="0" applyNumberFormat="1" applyFont="1" applyFill="1" applyBorder="1" applyAlignment="1" applyProtection="1">
      <alignment horizontal="center" vertical="center"/>
      <protection hidden="1"/>
    </xf>
    <xf numFmtId="189" fontId="30" fillId="0" borderId="23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97" fontId="89" fillId="0" borderId="94" xfId="0" applyNumberFormat="1" applyFont="1" applyFill="1" applyBorder="1" applyAlignment="1" applyProtection="1">
      <alignment horizontal="center" vertical="center"/>
      <protection hidden="1"/>
    </xf>
    <xf numFmtId="198" fontId="89" fillId="0" borderId="25" xfId="0" applyNumberFormat="1" applyFont="1" applyFill="1" applyBorder="1" applyAlignment="1" applyProtection="1">
      <alignment horizontal="center" vertical="center"/>
      <protection hidden="1"/>
    </xf>
    <xf numFmtId="1" fontId="89" fillId="0" borderId="11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 wrapText="1"/>
    </xf>
    <xf numFmtId="0" fontId="89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horizontal="right" vertical="center" wrapText="1"/>
    </xf>
    <xf numFmtId="197" fontId="2" fillId="0" borderId="16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95" xfId="55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201" fontId="2" fillId="0" borderId="16" xfId="0" applyNumberFormat="1" applyFont="1" applyFill="1" applyBorder="1" applyAlignment="1" applyProtection="1">
      <alignment horizontal="center" vertical="center"/>
      <protection locked="0"/>
    </xf>
    <xf numFmtId="201" fontId="2" fillId="0" borderId="21" xfId="0" applyNumberFormat="1" applyFont="1" applyFill="1" applyBorder="1" applyAlignment="1" applyProtection="1">
      <alignment horizontal="center" vertical="center"/>
      <protection locked="0"/>
    </xf>
    <xf numFmtId="190" fontId="7" fillId="0" borderId="32" xfId="55" applyNumberFormat="1" applyFont="1" applyFill="1" applyBorder="1" applyAlignment="1" applyProtection="1">
      <alignment horizontal="center" vertical="center"/>
      <protection locked="0"/>
    </xf>
    <xf numFmtId="201" fontId="7" fillId="0" borderId="41" xfId="0" applyNumberFormat="1" applyFont="1" applyFill="1" applyBorder="1" applyAlignment="1" applyProtection="1">
      <alignment horizontal="center" vertical="center"/>
      <protection hidden="1"/>
    </xf>
    <xf numFmtId="201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201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96" xfId="55" applyNumberFormat="1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1" fontId="2" fillId="0" borderId="10" xfId="0" applyNumberFormat="1" applyFont="1" applyFill="1" applyBorder="1" applyAlignment="1" applyProtection="1">
      <alignment horizontal="center" vertical="center"/>
      <protection locked="0"/>
    </xf>
    <xf numFmtId="201" fontId="2" fillId="0" borderId="30" xfId="0" applyNumberFormat="1" applyFont="1" applyFill="1" applyBorder="1" applyAlignment="1" applyProtection="1">
      <alignment horizontal="center" vertical="center"/>
      <protection locked="0"/>
    </xf>
    <xf numFmtId="190" fontId="7" fillId="0" borderId="33" xfId="55" applyNumberFormat="1" applyFont="1" applyFill="1" applyBorder="1" applyAlignment="1" applyProtection="1">
      <alignment horizontal="center" vertical="center"/>
      <protection locked="0"/>
    </xf>
    <xf numFmtId="1" fontId="7" fillId="0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190" fontId="30" fillId="0" borderId="33" xfId="55" applyNumberFormat="1" applyFont="1" applyFill="1" applyBorder="1" applyAlignment="1" applyProtection="1">
      <alignment horizontal="center" vertical="center"/>
      <protection locked="0"/>
    </xf>
    <xf numFmtId="1" fontId="30" fillId="0" borderId="42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55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30" xfId="55" applyNumberFormat="1" applyFont="1" applyFill="1" applyBorder="1" applyAlignment="1" applyProtection="1">
      <alignment horizontal="center" vertical="center"/>
      <protection hidden="1"/>
    </xf>
    <xf numFmtId="49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90" fontId="2" fillId="0" borderId="33" xfId="55" applyNumberFormat="1" applyFont="1" applyFill="1" applyBorder="1" applyAlignment="1" applyProtection="1">
      <alignment horizontal="center" vertical="center"/>
      <protection locked="0"/>
    </xf>
    <xf numFmtId="201" fontId="2" fillId="0" borderId="42" xfId="0" applyNumberFormat="1" applyFont="1" applyFill="1" applyBorder="1" applyAlignment="1" applyProtection="1">
      <alignment horizontal="center" vertical="center"/>
      <protection hidden="1"/>
    </xf>
    <xf numFmtId="20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01" fontId="2" fillId="0" borderId="30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201" fontId="7" fillId="0" borderId="42" xfId="0" applyNumberFormat="1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1" xfId="55" applyNumberFormat="1" applyFont="1" applyFill="1" applyBorder="1" applyAlignment="1" applyProtection="1">
      <alignment horizontal="center" vertical="center"/>
      <protection locked="0"/>
    </xf>
    <xf numFmtId="49" fontId="2" fillId="0" borderId="96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96" xfId="0" applyNumberFormat="1" applyFont="1" applyFill="1" applyBorder="1" applyAlignment="1">
      <alignment horizontal="left" vertical="center" wrapText="1"/>
    </xf>
    <xf numFmtId="1" fontId="30" fillId="0" borderId="31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hidden="1"/>
    </xf>
    <xf numFmtId="20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6" xfId="55" applyNumberFormat="1" applyFont="1" applyFill="1" applyBorder="1" applyAlignment="1" applyProtection="1">
      <alignment horizontal="left" vertical="center" wrapText="1"/>
      <protection locked="0"/>
    </xf>
    <xf numFmtId="201" fontId="30" fillId="0" borderId="4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202" fontId="7" fillId="0" borderId="33" xfId="0" applyNumberFormat="1" applyFont="1" applyFill="1" applyBorder="1" applyAlignment="1" applyProtection="1">
      <alignment horizontal="center" vertical="center"/>
      <protection locked="0"/>
    </xf>
    <xf numFmtId="201" fontId="7" fillId="0" borderId="31" xfId="0" applyNumberFormat="1" applyFont="1" applyFill="1" applyBorder="1" applyAlignment="1" applyProtection="1">
      <alignment horizontal="center" vertical="center"/>
      <protection locked="0"/>
    </xf>
    <xf numFmtId="202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 applyProtection="1">
      <alignment horizontal="left" vertical="center" wrapText="1"/>
      <protection locked="0"/>
    </xf>
    <xf numFmtId="1" fontId="30" fillId="0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98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96" xfId="0" applyNumberFormat="1" applyFont="1" applyFill="1" applyBorder="1" applyAlignment="1" applyProtection="1">
      <alignment horizontal="center" vertical="center"/>
      <protection hidden="1"/>
    </xf>
    <xf numFmtId="190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90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hidden="1"/>
    </xf>
    <xf numFmtId="49" fontId="2" fillId="0" borderId="96" xfId="55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 applyProtection="1">
      <alignment vertical="center"/>
      <protection/>
    </xf>
    <xf numFmtId="49" fontId="17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99" xfId="55" applyNumberFormat="1" applyFont="1" applyFill="1" applyBorder="1" applyAlignment="1" applyProtection="1">
      <alignment vertical="center" wrapText="1"/>
      <protection locked="0"/>
    </xf>
    <xf numFmtId="201" fontId="30" fillId="0" borderId="29" xfId="0" applyNumberFormat="1" applyFont="1" applyFill="1" applyBorder="1" applyAlignment="1" applyProtection="1">
      <alignment horizontal="center" vertical="center"/>
      <protection locked="0"/>
    </xf>
    <xf numFmtId="201" fontId="30" fillId="0" borderId="14" xfId="0" applyNumberFormat="1" applyFont="1" applyFill="1" applyBorder="1" applyAlignment="1" applyProtection="1">
      <alignment horizontal="center" vertical="center"/>
      <protection locked="0"/>
    </xf>
    <xf numFmtId="201" fontId="2" fillId="0" borderId="14" xfId="0" applyNumberFormat="1" applyFont="1" applyFill="1" applyBorder="1" applyAlignment="1" applyProtection="1">
      <alignment horizontal="center" vertical="center"/>
      <protection locked="0"/>
    </xf>
    <xf numFmtId="201" fontId="2" fillId="0" borderId="38" xfId="0" applyNumberFormat="1" applyFont="1" applyFill="1" applyBorder="1" applyAlignment="1" applyProtection="1">
      <alignment horizontal="center" vertical="center"/>
      <protection locked="0"/>
    </xf>
    <xf numFmtId="190" fontId="7" fillId="0" borderId="34" xfId="55" applyNumberFormat="1" applyFont="1" applyFill="1" applyBorder="1" applyAlignment="1" applyProtection="1">
      <alignment horizontal="center" vertical="center"/>
      <protection locked="0"/>
    </xf>
    <xf numFmtId="201" fontId="7" fillId="0" borderId="82" xfId="0" applyNumberFormat="1" applyFont="1" applyFill="1" applyBorder="1" applyAlignment="1" applyProtection="1">
      <alignment horizontal="center" vertical="center"/>
      <protection hidden="1"/>
    </xf>
    <xf numFmtId="200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201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72" xfId="0" applyFont="1" applyFill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16" fillId="0" borderId="73" xfId="0" applyFont="1" applyFill="1" applyBorder="1" applyAlignment="1">
      <alignment horizontal="center" vertical="center" wrapText="1"/>
    </xf>
    <xf numFmtId="49" fontId="7" fillId="0" borderId="100" xfId="55" applyNumberFormat="1" applyFont="1" applyFill="1" applyBorder="1" applyAlignment="1" applyProtection="1">
      <alignment horizontal="left" vertical="center" wrapText="1"/>
      <protection locked="0"/>
    </xf>
    <xf numFmtId="201" fontId="12" fillId="0" borderId="36" xfId="0" applyNumberFormat="1" applyFont="1" applyFill="1" applyBorder="1" applyAlignment="1" applyProtection="1">
      <alignment horizontal="center" vertical="center"/>
      <protection locked="0"/>
    </xf>
    <xf numFmtId="201" fontId="12" fillId="0" borderId="18" xfId="0" applyNumberFormat="1" applyFont="1" applyFill="1" applyBorder="1" applyAlignment="1" applyProtection="1">
      <alignment horizontal="center" vertical="center"/>
      <protection locked="0"/>
    </xf>
    <xf numFmtId="201" fontId="2" fillId="0" borderId="18" xfId="0" applyNumberFormat="1" applyFont="1" applyFill="1" applyBorder="1" applyAlignment="1" applyProtection="1">
      <alignment horizontal="center" vertical="center"/>
      <protection locked="0"/>
    </xf>
    <xf numFmtId="201" fontId="2" fillId="0" borderId="35" xfId="0" applyNumberFormat="1" applyFont="1" applyFill="1" applyBorder="1" applyAlignment="1" applyProtection="1">
      <alignment horizontal="center" vertical="center"/>
      <protection locked="0"/>
    </xf>
    <xf numFmtId="190" fontId="7" fillId="0" borderId="100" xfId="55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hidden="1"/>
    </xf>
    <xf numFmtId="1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 applyProtection="1">
      <alignment horizontal="right" vertical="center" wrapText="1"/>
      <protection locked="0"/>
    </xf>
    <xf numFmtId="201" fontId="12" fillId="0" borderId="28" xfId="0" applyNumberFormat="1" applyFont="1" applyFill="1" applyBorder="1" applyAlignment="1" applyProtection="1">
      <alignment horizontal="center" vertical="center"/>
      <protection locked="0"/>
    </xf>
    <xf numFmtId="201" fontId="12" fillId="0" borderId="10" xfId="0" applyNumberFormat="1" applyFont="1" applyFill="1" applyBorder="1" applyAlignment="1" applyProtection="1">
      <alignment horizontal="center" vertical="center"/>
      <protection locked="0"/>
    </xf>
    <xf numFmtId="190" fontId="7" fillId="0" borderId="31" xfId="55" applyNumberFormat="1" applyFont="1" applyFill="1" applyBorder="1" applyAlignment="1" applyProtection="1">
      <alignment horizontal="center" vertical="center"/>
      <protection locked="0"/>
    </xf>
    <xf numFmtId="1" fontId="7" fillId="0" borderId="28" xfId="55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190" fontId="30" fillId="0" borderId="31" xfId="55" applyNumberFormat="1" applyFont="1" applyFill="1" applyBorder="1" applyAlignment="1" applyProtection="1">
      <alignment horizontal="center" vertical="center"/>
      <protection locked="0"/>
    </xf>
    <xf numFmtId="1" fontId="30" fillId="0" borderId="28" xfId="0" applyNumberFormat="1" applyFont="1" applyFill="1" applyBorder="1" applyAlignment="1" applyProtection="1">
      <alignment horizontal="center" vertical="center"/>
      <protection hidden="1"/>
    </xf>
    <xf numFmtId="1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9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93" xfId="0" applyNumberFormat="1" applyFont="1" applyFill="1" applyBorder="1" applyAlignment="1" applyProtection="1">
      <alignment horizontal="left" vertical="center"/>
      <protection locked="0"/>
    </xf>
    <xf numFmtId="49" fontId="2" fillId="0" borderId="102" xfId="0" applyNumberFormat="1" applyFont="1" applyFill="1" applyBorder="1" applyAlignment="1" applyProtection="1">
      <alignment horizontal="right" vertical="center" wrapText="1"/>
      <protection locked="0"/>
    </xf>
    <xf numFmtId="201" fontId="12" fillId="0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01" fontId="2" fillId="0" borderId="19" xfId="0" applyNumberFormat="1" applyFont="1" applyFill="1" applyBorder="1" applyAlignment="1" applyProtection="1">
      <alignment horizontal="center" vertical="center"/>
      <protection locked="0"/>
    </xf>
    <xf numFmtId="201" fontId="2" fillId="0" borderId="73" xfId="0" applyNumberFormat="1" applyFont="1" applyFill="1" applyBorder="1" applyAlignment="1" applyProtection="1">
      <alignment horizontal="center" vertical="center"/>
      <protection locked="0"/>
    </xf>
    <xf numFmtId="190" fontId="7" fillId="0" borderId="68" xfId="55" applyNumberFormat="1" applyFont="1" applyFill="1" applyBorder="1" applyAlignment="1" applyProtection="1">
      <alignment horizontal="center" vertical="center"/>
      <protection locked="0"/>
    </xf>
    <xf numFmtId="1" fontId="7" fillId="0" borderId="72" xfId="0" applyNumberFormat="1" applyFont="1" applyFill="1" applyBorder="1" applyAlignment="1" applyProtection="1">
      <alignment horizontal="center" vertical="center"/>
      <protection hidden="1"/>
    </xf>
    <xf numFmtId="1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4" xfId="0" applyFont="1" applyFill="1" applyBorder="1" applyAlignment="1" applyProtection="1">
      <alignment horizontal="center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49" fontId="7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3" xfId="0" applyNumberFormat="1" applyFont="1" applyFill="1" applyBorder="1" applyAlignment="1">
      <alignment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 locked="0"/>
    </xf>
    <xf numFmtId="49" fontId="7" fillId="0" borderId="104" xfId="55" applyNumberFormat="1" applyFont="1" applyFill="1" applyBorder="1" applyAlignment="1" applyProtection="1">
      <alignment horizontal="left" vertical="center" wrapText="1"/>
      <protection locked="0"/>
    </xf>
    <xf numFmtId="190" fontId="7" fillId="0" borderId="79" xfId="55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Fill="1" applyBorder="1" applyAlignment="1" applyProtection="1">
      <alignment horizontal="left" vertical="center" wrapText="1"/>
      <protection locked="0"/>
    </xf>
    <xf numFmtId="201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189" fontId="12" fillId="0" borderId="24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188" fontId="2" fillId="33" borderId="40" xfId="0" applyNumberFormat="1" applyFont="1" applyFill="1" applyBorder="1" applyAlignment="1" applyProtection="1">
      <alignment horizontal="center" vertical="center" wrapText="1"/>
      <protection/>
    </xf>
    <xf numFmtId="191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4" borderId="31" xfId="0" applyNumberFormat="1" applyFont="1" applyFill="1" applyBorder="1" applyAlignment="1">
      <alignment horizontal="left" vertical="center" wrapText="1"/>
    </xf>
    <xf numFmtId="49" fontId="7" fillId="34" borderId="31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82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13" fillId="33" borderId="42" xfId="0" applyNumberFormat="1" applyFont="1" applyFill="1" applyBorder="1" applyAlignment="1" applyProtection="1">
      <alignment horizontal="center" vertical="center"/>
      <protection/>
    </xf>
    <xf numFmtId="49" fontId="17" fillId="33" borderId="42" xfId="0" applyNumberFormat="1" applyFont="1" applyFill="1" applyBorder="1" applyAlignment="1" applyProtection="1">
      <alignment horizontal="center" vertical="center"/>
      <protection/>
    </xf>
    <xf numFmtId="188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7" fillId="33" borderId="105" xfId="0" applyNumberFormat="1" applyFont="1" applyFill="1" applyBorder="1" applyAlignment="1">
      <alignment horizontal="center" vertical="center" wrapText="1"/>
    </xf>
    <xf numFmtId="198" fontId="7" fillId="33" borderId="57" xfId="0" applyNumberFormat="1" applyFont="1" applyFill="1" applyBorder="1" applyAlignment="1">
      <alignment horizontal="center" vertical="center" wrapText="1"/>
    </xf>
    <xf numFmtId="188" fontId="7" fillId="33" borderId="43" xfId="0" applyNumberFormat="1" applyFont="1" applyFill="1" applyBorder="1" applyAlignment="1" applyProtection="1">
      <alignment horizontal="center" vertical="center"/>
      <protection/>
    </xf>
    <xf numFmtId="188" fontId="7" fillId="33" borderId="25" xfId="0" applyNumberFormat="1" applyFont="1" applyFill="1" applyBorder="1" applyAlignment="1" applyProtection="1">
      <alignment vertical="center"/>
      <protection/>
    </xf>
    <xf numFmtId="188" fontId="7" fillId="33" borderId="36" xfId="0" applyNumberFormat="1" applyFont="1" applyFill="1" applyBorder="1" applyAlignment="1" applyProtection="1">
      <alignment vertical="center"/>
      <protection/>
    </xf>
    <xf numFmtId="188" fontId="7" fillId="33" borderId="72" xfId="0" applyNumberFormat="1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188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49" fontId="14" fillId="35" borderId="32" xfId="0" applyNumberFormat="1" applyFont="1" applyFill="1" applyBorder="1" applyAlignment="1">
      <alignment horizontal="left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188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188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32" xfId="0" applyNumberFormat="1" applyFont="1" applyFill="1" applyBorder="1" applyAlignment="1" applyProtection="1">
      <alignment horizontal="center" vertical="center"/>
      <protection hidden="1"/>
    </xf>
    <xf numFmtId="1" fontId="7" fillId="35" borderId="32" xfId="0" applyNumberFormat="1" applyFont="1" applyFill="1" applyBorder="1" applyAlignment="1">
      <alignment horizontal="center" vertical="center"/>
    </xf>
    <xf numFmtId="1" fontId="7" fillId="35" borderId="41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35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14" fillId="35" borderId="33" xfId="0" applyNumberFormat="1" applyFont="1" applyFill="1" applyBorder="1" applyAlignment="1">
      <alignment horizontal="left" vertical="center" wrapText="1"/>
    </xf>
    <xf numFmtId="0" fontId="2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188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188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191" fontId="30" fillId="35" borderId="33" xfId="0" applyNumberFormat="1" applyFont="1" applyFill="1" applyBorder="1" applyAlignment="1" applyProtection="1">
      <alignment horizontal="center" vertical="center"/>
      <protection hidden="1"/>
    </xf>
    <xf numFmtId="1" fontId="30" fillId="35" borderId="33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30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49" fontId="28" fillId="35" borderId="33" xfId="0" applyNumberFormat="1" applyFont="1" applyFill="1" applyBorder="1" applyAlignment="1">
      <alignment horizontal="right" vertical="center" wrapText="1"/>
    </xf>
    <xf numFmtId="191" fontId="7" fillId="35" borderId="33" xfId="0" applyNumberFormat="1" applyFont="1" applyFill="1" applyBorder="1" applyAlignment="1" applyProtection="1">
      <alignment horizontal="center" vertical="center"/>
      <protection/>
    </xf>
    <xf numFmtId="1" fontId="7" fillId="35" borderId="33" xfId="0" applyNumberFormat="1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89" fontId="30" fillId="35" borderId="30" xfId="0" applyNumberFormat="1" applyFont="1" applyFill="1" applyBorder="1" applyAlignment="1" applyProtection="1">
      <alignment horizontal="center" vertical="center"/>
      <protection/>
    </xf>
    <xf numFmtId="1" fontId="14" fillId="35" borderId="42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1" fontId="14" fillId="35" borderId="30" xfId="0" applyNumberFormat="1" applyFont="1" applyFill="1" applyBorder="1" applyAlignment="1">
      <alignment horizontal="center" vertical="center" wrapText="1"/>
    </xf>
    <xf numFmtId="191" fontId="30" fillId="35" borderId="33" xfId="0" applyNumberFormat="1" applyFont="1" applyFill="1" applyBorder="1" applyAlignment="1" applyProtection="1">
      <alignment horizontal="center" vertical="center"/>
      <protection/>
    </xf>
    <xf numFmtId="1" fontId="28" fillId="35" borderId="42" xfId="0" applyNumberFormat="1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/>
    </xf>
    <xf numFmtId="49" fontId="28" fillId="35" borderId="101" xfId="0" applyNumberFormat="1" applyFont="1" applyFill="1" applyBorder="1" applyAlignment="1">
      <alignment horizontal="right" vertical="center" wrapText="1"/>
    </xf>
    <xf numFmtId="1" fontId="14" fillId="35" borderId="42" xfId="0" applyNumberFormat="1" applyFont="1" applyFill="1" applyBorder="1" applyAlignment="1" applyProtection="1">
      <alignment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1" fontId="14" fillId="35" borderId="30" xfId="0" applyNumberFormat="1" applyFont="1" applyFill="1" applyBorder="1" applyAlignment="1" applyProtection="1">
      <alignment vertical="center"/>
      <protection/>
    </xf>
    <xf numFmtId="49" fontId="28" fillId="35" borderId="16" xfId="0" applyNumberFormat="1" applyFont="1" applyFill="1" applyBorder="1" applyAlignment="1">
      <alignment horizontal="center" vertical="center"/>
    </xf>
    <xf numFmtId="49" fontId="28" fillId="35" borderId="16" xfId="0" applyNumberFormat="1" applyFont="1" applyFill="1" applyBorder="1" applyAlignment="1">
      <alignment horizontal="center" vertical="center" wrapText="1"/>
    </xf>
    <xf numFmtId="1" fontId="28" fillId="35" borderId="21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 wrapText="1"/>
    </xf>
    <xf numFmtId="1" fontId="7" fillId="35" borderId="30" xfId="0" applyNumberFormat="1" applyFont="1" applyFill="1" applyBorder="1" applyAlignment="1">
      <alignment horizontal="center" vertical="center" wrapText="1"/>
    </xf>
    <xf numFmtId="0" fontId="7" fillId="35" borderId="42" xfId="0" applyNumberFormat="1" applyFont="1" applyFill="1" applyBorder="1" applyAlignment="1">
      <alignment horizontal="center" vertical="center" wrapText="1"/>
    </xf>
    <xf numFmtId="0" fontId="14" fillId="35" borderId="10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89" fontId="12" fillId="35" borderId="30" xfId="0" applyNumberFormat="1" applyFont="1" applyFill="1" applyBorder="1" applyAlignment="1" applyProtection="1">
      <alignment horizontal="center" vertical="center"/>
      <protection/>
    </xf>
    <xf numFmtId="191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>
      <alignment horizontal="center" vertical="center" wrapText="1"/>
    </xf>
    <xf numFmtId="191" fontId="30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>
      <alignment horizontal="center" vertical="center" wrapText="1"/>
    </xf>
    <xf numFmtId="189" fontId="2" fillId="35" borderId="30" xfId="0" applyNumberFormat="1" applyFont="1" applyFill="1" applyBorder="1" applyAlignment="1" applyProtection="1">
      <alignment horizontal="center" vertical="center"/>
      <protection/>
    </xf>
    <xf numFmtId="190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 applyProtection="1">
      <alignment horizontal="center" vertical="center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hidden="1"/>
    </xf>
    <xf numFmtId="190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>
      <alignment horizontal="center" vertical="center"/>
    </xf>
    <xf numFmtId="0" fontId="28" fillId="35" borderId="101" xfId="0" applyFont="1" applyFill="1" applyBorder="1" applyAlignment="1">
      <alignment horizontal="right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hidden="1"/>
    </xf>
    <xf numFmtId="49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38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vertical="center" wrapText="1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49" fontId="33" fillId="35" borderId="10" xfId="0" applyNumberFormat="1" applyFont="1" applyFill="1" applyBorder="1" applyAlignment="1">
      <alignment horizontal="center" vertical="center"/>
    </xf>
    <xf numFmtId="49" fontId="33" fillId="35" borderId="10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 applyProtection="1">
      <alignment horizontal="center" vertical="center"/>
      <protection/>
    </xf>
    <xf numFmtId="49" fontId="28" fillId="35" borderId="34" xfId="0" applyNumberFormat="1" applyFont="1" applyFill="1" applyBorder="1" applyAlignment="1">
      <alignment horizontal="right" vertical="center" wrapText="1"/>
    </xf>
    <xf numFmtId="0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90" fontId="7" fillId="35" borderId="106" xfId="0" applyNumberFormat="1" applyFont="1" applyFill="1" applyBorder="1" applyAlignment="1">
      <alignment horizontal="center" vertical="center" wrapText="1"/>
    </xf>
    <xf numFmtId="1" fontId="7" fillId="35" borderId="34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2" fillId="35" borderId="82" xfId="0" applyNumberFormat="1" applyFont="1" applyFill="1" applyBorder="1" applyAlignment="1" applyProtection="1">
      <alignment horizontal="center" vertical="center"/>
      <protection/>
    </xf>
    <xf numFmtId="49" fontId="7" fillId="35" borderId="55" xfId="0" applyNumberFormat="1" applyFont="1" applyFill="1" applyBorder="1" applyAlignment="1">
      <alignment horizontal="center" vertical="center"/>
    </xf>
    <xf numFmtId="190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>
      <alignment horizontal="center" vertical="center" wrapText="1"/>
    </xf>
    <xf numFmtId="49" fontId="14" fillId="35" borderId="107" xfId="0" applyNumberFormat="1" applyFont="1" applyFill="1" applyBorder="1" applyAlignment="1">
      <alignment horizontal="left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8" fillId="35" borderId="42" xfId="0" applyNumberFormat="1" applyFont="1" applyFill="1" applyBorder="1" applyAlignment="1">
      <alignment horizontal="right" vertical="center" wrapText="1"/>
    </xf>
    <xf numFmtId="0" fontId="2" fillId="35" borderId="42" xfId="0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49" fontId="28" fillId="35" borderId="108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189" fontId="12" fillId="35" borderId="21" xfId="0" applyNumberFormat="1" applyFont="1" applyFill="1" applyBorder="1" applyAlignment="1" applyProtection="1">
      <alignment horizontal="center" vertical="center"/>
      <protection/>
    </xf>
    <xf numFmtId="190" fontId="7" fillId="35" borderId="79" xfId="0" applyNumberFormat="1" applyFont="1" applyFill="1" applyBorder="1" applyAlignment="1" applyProtection="1">
      <alignment horizontal="center" vertical="center"/>
      <protection/>
    </xf>
    <xf numFmtId="1" fontId="7" fillId="35" borderId="94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27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49" fontId="14" fillId="35" borderId="109" xfId="0" applyNumberFormat="1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center" vertical="center" wrapText="1"/>
    </xf>
    <xf numFmtId="189" fontId="2" fillId="35" borderId="35" xfId="0" applyNumberFormat="1" applyFont="1" applyFill="1" applyBorder="1" applyAlignment="1" applyProtection="1">
      <alignment horizontal="center" vertical="center"/>
      <protection/>
    </xf>
    <xf numFmtId="191" fontId="7" fillId="35" borderId="107" xfId="0" applyNumberFormat="1" applyFont="1" applyFill="1" applyBorder="1" applyAlignment="1" applyProtection="1">
      <alignment horizontal="center" vertical="center"/>
      <protection/>
    </xf>
    <xf numFmtId="1" fontId="2" fillId="35" borderId="3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horizontal="center" vertical="center" wrapText="1"/>
    </xf>
    <xf numFmtId="191" fontId="30" fillId="35" borderId="107" xfId="0" applyNumberFormat="1" applyFont="1" applyFill="1" applyBorder="1" applyAlignment="1" applyProtection="1">
      <alignment horizontal="center" vertical="center"/>
      <protection/>
    </xf>
    <xf numFmtId="1" fontId="30" fillId="35" borderId="79" xfId="0" applyNumberFormat="1" applyFont="1" applyFill="1" applyBorder="1" applyAlignment="1">
      <alignment horizontal="center" vertical="center"/>
    </xf>
    <xf numFmtId="1" fontId="7" fillId="35" borderId="79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49" fontId="90" fillId="35" borderId="101" xfId="0" applyNumberFormat="1" applyFont="1" applyFill="1" applyBorder="1" applyAlignment="1">
      <alignment horizontal="right" vertical="center" wrapText="1"/>
    </xf>
    <xf numFmtId="188" fontId="2" fillId="35" borderId="101" xfId="0" applyNumberFormat="1" applyFont="1" applyFill="1" applyBorder="1" applyAlignment="1" applyProtection="1">
      <alignment vertical="center" wrapText="1"/>
      <protection/>
    </xf>
    <xf numFmtId="49" fontId="2" fillId="35" borderId="93" xfId="0" applyNumberFormat="1" applyFont="1" applyFill="1" applyBorder="1" applyAlignment="1">
      <alignment horizontal="center" vertical="center" wrapText="1"/>
    </xf>
    <xf numFmtId="49" fontId="28" fillId="35" borderId="110" xfId="0" applyNumberFormat="1" applyFont="1" applyFill="1" applyBorder="1" applyAlignment="1">
      <alignment horizontal="right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9" fontId="2" fillId="35" borderId="73" xfId="0" applyNumberFormat="1" applyFont="1" applyFill="1" applyBorder="1" applyAlignment="1" applyProtection="1">
      <alignment horizontal="center" vertical="center"/>
      <protection/>
    </xf>
    <xf numFmtId="191" fontId="7" fillId="35" borderId="111" xfId="0" applyNumberFormat="1" applyFont="1" applyFill="1" applyBorder="1" applyAlignment="1" applyProtection="1">
      <alignment horizontal="center" vertical="center"/>
      <protection/>
    </xf>
    <xf numFmtId="1" fontId="7" fillId="35" borderId="93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88" fontId="7" fillId="35" borderId="19" xfId="0" applyNumberFormat="1" applyFont="1" applyFill="1" applyBorder="1" applyAlignment="1" applyProtection="1">
      <alignment vertical="center"/>
      <protection/>
    </xf>
    <xf numFmtId="0" fontId="7" fillId="35" borderId="73" xfId="0" applyNumberFormat="1" applyFont="1" applyFill="1" applyBorder="1" applyAlignment="1">
      <alignment horizontal="center" vertical="center" wrapText="1"/>
    </xf>
    <xf numFmtId="49" fontId="7" fillId="35" borderId="74" xfId="0" applyNumberFormat="1" applyFont="1" applyFill="1" applyBorder="1" applyAlignment="1">
      <alignment horizontal="center" vertical="center"/>
    </xf>
    <xf numFmtId="49" fontId="7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73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79" xfId="0" applyNumberFormat="1" applyFont="1" applyFill="1" applyBorder="1" applyAlignment="1" applyProtection="1">
      <alignment horizontal="center" vertical="center"/>
      <protection/>
    </xf>
    <xf numFmtId="191" fontId="30" fillId="35" borderId="79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vertical="center"/>
      <protection/>
    </xf>
    <xf numFmtId="18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9" fontId="2" fillId="35" borderId="20" xfId="0" applyNumberFormat="1" applyFont="1" applyFill="1" applyBorder="1" applyAlignment="1" applyProtection="1">
      <alignment horizontal="center" vertical="center"/>
      <protection/>
    </xf>
    <xf numFmtId="191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>
      <alignment horizontal="center" vertical="center" wrapText="1"/>
    </xf>
    <xf numFmtId="191" fontId="30" fillId="35" borderId="22" xfId="0" applyNumberFormat="1" applyFont="1" applyFill="1" applyBorder="1" applyAlignment="1" applyProtection="1">
      <alignment horizontal="center" vertical="center"/>
      <protection/>
    </xf>
    <xf numFmtId="198" fontId="7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9" fontId="2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89" fontId="2" fillId="35" borderId="51" xfId="0" applyNumberFormat="1" applyFont="1" applyFill="1" applyBorder="1" applyAlignment="1" applyProtection="1">
      <alignment horizontal="center" vertical="center"/>
      <protection/>
    </xf>
    <xf numFmtId="191" fontId="2" fillId="35" borderId="79" xfId="0" applyNumberFormat="1" applyFont="1" applyFill="1" applyBorder="1" applyAlignment="1" applyProtection="1">
      <alignment horizontal="center" vertical="center"/>
      <protection/>
    </xf>
    <xf numFmtId="1" fontId="2" fillId="35" borderId="112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7" fillId="35" borderId="114" xfId="0" applyFont="1" applyFill="1" applyBorder="1" applyAlignment="1" applyProtection="1">
      <alignment horizontal="right" vertical="center" wrapText="1"/>
      <protection hidden="1"/>
    </xf>
    <xf numFmtId="0" fontId="7" fillId="35" borderId="115" xfId="0" applyFont="1" applyFill="1" applyBorder="1" applyAlignment="1" applyProtection="1">
      <alignment horizontal="right" vertical="center" wrapText="1"/>
      <protection hidden="1"/>
    </xf>
    <xf numFmtId="0" fontId="2" fillId="35" borderId="115" xfId="0" applyFont="1" applyFill="1" applyBorder="1" applyAlignment="1" applyProtection="1">
      <alignment horizontal="center" vertical="center" wrapText="1"/>
      <protection hidden="1"/>
    </xf>
    <xf numFmtId="188" fontId="2" fillId="35" borderId="115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115" xfId="0" applyNumberFormat="1" applyFont="1" applyFill="1" applyBorder="1" applyAlignment="1" applyProtection="1">
      <alignment horizontal="center" vertical="center"/>
      <protection hidden="1"/>
    </xf>
    <xf numFmtId="189" fontId="7" fillId="35" borderId="115" xfId="0" applyNumberFormat="1" applyFont="1" applyFill="1" applyBorder="1" applyAlignment="1" applyProtection="1">
      <alignment horizontal="center" vertical="center"/>
      <protection hidden="1"/>
    </xf>
    <xf numFmtId="49" fontId="7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35" borderId="115" xfId="0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108" xfId="0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15" xfId="0" applyNumberFormat="1" applyFont="1" applyFill="1" applyBorder="1" applyAlignment="1" applyProtection="1">
      <alignment horizontal="center" vertical="center"/>
      <protection/>
    </xf>
    <xf numFmtId="190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49" fontId="12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51" xfId="0" applyNumberFormat="1" applyFont="1" applyFill="1" applyBorder="1" applyAlignment="1" applyProtection="1">
      <alignment horizontal="center" vertical="center"/>
      <protection/>
    </xf>
    <xf numFmtId="0" fontId="12" fillId="35" borderId="11" xfId="0" applyNumberFormat="1" applyFont="1" applyFill="1" applyBorder="1" applyAlignment="1" applyProtection="1">
      <alignment horizontal="center" vertical="center"/>
      <protection/>
    </xf>
    <xf numFmtId="190" fontId="7" fillId="35" borderId="11" xfId="0" applyNumberFormat="1" applyFont="1" applyFill="1" applyBorder="1" applyAlignment="1" applyProtection="1">
      <alignment horizontal="center" vertical="center"/>
      <protection/>
    </xf>
    <xf numFmtId="1" fontId="7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 wrapText="1"/>
      <protection/>
    </xf>
    <xf numFmtId="188" fontId="7" fillId="35" borderId="11" xfId="0" applyNumberFormat="1" applyFont="1" applyFill="1" applyBorder="1" applyAlignment="1" applyProtection="1">
      <alignment vertical="center"/>
      <protection/>
    </xf>
    <xf numFmtId="188" fontId="2" fillId="35" borderId="11" xfId="0" applyNumberFormat="1" applyFont="1" applyFill="1" applyBorder="1" applyAlignment="1" applyProtection="1">
      <alignment vertical="center"/>
      <protection/>
    </xf>
    <xf numFmtId="197" fontId="7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right" vertical="center" wrapText="1"/>
    </xf>
    <xf numFmtId="188" fontId="7" fillId="35" borderId="11" xfId="0" applyNumberFormat="1" applyFont="1" applyFill="1" applyBorder="1" applyAlignment="1" applyProtection="1">
      <alignment horizontal="center" vertical="center"/>
      <protection/>
    </xf>
    <xf numFmtId="198" fontId="7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14" xfId="0" applyFont="1" applyFill="1" applyBorder="1" applyAlignment="1" applyProtection="1">
      <alignment horizontal="center" vertical="center" wrapText="1"/>
      <protection locked="0"/>
    </xf>
    <xf numFmtId="200" fontId="2" fillId="35" borderId="114" xfId="55" applyNumberFormat="1" applyFont="1" applyFill="1" applyBorder="1" applyAlignment="1" applyProtection="1">
      <alignment horizontal="left" vertical="top" wrapText="1"/>
      <protection locked="0"/>
    </xf>
    <xf numFmtId="0" fontId="2" fillId="35" borderId="50" xfId="55" applyFont="1" applyFill="1" applyBorder="1" applyAlignment="1" applyProtection="1">
      <alignment horizontal="right" vertical="center"/>
      <protection locked="0"/>
    </xf>
    <xf numFmtId="0" fontId="2" fillId="35" borderId="51" xfId="55" applyFont="1" applyFill="1" applyBorder="1" applyAlignment="1" applyProtection="1">
      <alignment horizontal="right" vertical="center"/>
      <protection locked="0"/>
    </xf>
    <xf numFmtId="190" fontId="7" fillId="35" borderId="94" xfId="55" applyNumberFormat="1" applyFont="1" applyFill="1" applyBorder="1" applyAlignment="1" applyProtection="1">
      <alignment horizontal="center" vertical="center"/>
      <protection locked="0"/>
    </xf>
    <xf numFmtId="201" fontId="7" fillId="35" borderId="27" xfId="0" applyNumberFormat="1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locked="0"/>
    </xf>
    <xf numFmtId="0" fontId="7" fillId="35" borderId="51" xfId="0" applyFont="1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2" fillId="35" borderId="49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189" fontId="12" fillId="35" borderId="39" xfId="0" applyNumberFormat="1" applyFont="1" applyFill="1" applyBorder="1" applyAlignment="1" applyProtection="1">
      <alignment horizontal="center" vertical="center"/>
      <protection hidden="1"/>
    </xf>
    <xf numFmtId="189" fontId="12" fillId="35" borderId="40" xfId="0" applyNumberFormat="1" applyFont="1" applyFill="1" applyBorder="1" applyAlignment="1" applyProtection="1">
      <alignment horizontal="center" vertical="center"/>
      <protection hidden="1"/>
    </xf>
    <xf numFmtId="191" fontId="7" fillId="35" borderId="22" xfId="0" applyNumberFormat="1" applyFont="1" applyFill="1" applyBorder="1" applyAlignment="1" applyProtection="1">
      <alignment horizontal="center" vertical="center"/>
      <protection hidden="1"/>
    </xf>
    <xf numFmtId="189" fontId="7" fillId="35" borderId="45" xfId="0" applyNumberFormat="1" applyFont="1" applyFill="1" applyBorder="1" applyAlignment="1" applyProtection="1">
      <alignment horizontal="center" vertical="center"/>
      <protection hidden="1"/>
    </xf>
    <xf numFmtId="189" fontId="7" fillId="35" borderId="39" xfId="0" applyNumberFormat="1" applyFont="1" applyFill="1" applyBorder="1" applyAlignment="1" applyProtection="1">
      <alignment horizontal="center" vertical="center"/>
      <protection hidden="1"/>
    </xf>
    <xf numFmtId="189" fontId="7" fillId="35" borderId="40" xfId="0" applyNumberFormat="1" applyFont="1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191" fontId="7" fillId="35" borderId="46" xfId="0" applyNumberFormat="1" applyFont="1" applyFill="1" applyBorder="1" applyAlignment="1" applyProtection="1">
      <alignment horizontal="center" vertical="center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1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191" fontId="30" fillId="35" borderId="46" xfId="0" applyNumberFormat="1" applyFont="1" applyFill="1" applyBorder="1" applyAlignment="1" applyProtection="1">
      <alignment horizontal="center" vertical="center"/>
      <protection hidden="1"/>
    </xf>
    <xf numFmtId="1" fontId="2" fillId="35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191" fontId="7" fillId="35" borderId="48" xfId="0" applyNumberFormat="1" applyFont="1" applyFill="1" applyBorder="1" applyAlignment="1" applyProtection="1">
      <alignment horizontal="center" vertical="center"/>
      <protection hidden="1"/>
    </xf>
    <xf numFmtId="191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12" fillId="35" borderId="13" xfId="0" applyNumberFormat="1" applyFont="1" applyFill="1" applyBorder="1" applyAlignment="1" applyProtection="1">
      <alignment horizontal="center" vertical="center"/>
      <protection/>
    </xf>
    <xf numFmtId="0" fontId="12" fillId="35" borderId="61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190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 applyProtection="1">
      <alignment horizontal="right" vertical="center"/>
      <protection/>
    </xf>
    <xf numFmtId="188" fontId="7" fillId="35" borderId="42" xfId="0" applyNumberFormat="1" applyFont="1" applyFill="1" applyBorder="1" applyAlignment="1" applyProtection="1">
      <alignment vertical="center"/>
      <protection/>
    </xf>
    <xf numFmtId="188" fontId="2" fillId="35" borderId="30" xfId="0" applyNumberFormat="1" applyFont="1" applyFill="1" applyBorder="1" applyAlignment="1" applyProtection="1">
      <alignment vertical="center"/>
      <protection/>
    </xf>
    <xf numFmtId="197" fontId="7" fillId="35" borderId="33" xfId="0" applyNumberFormat="1" applyFont="1" applyFill="1" applyBorder="1" applyAlignment="1" applyProtection="1">
      <alignment horizontal="center" vertical="center"/>
      <protection/>
    </xf>
    <xf numFmtId="188" fontId="7" fillId="35" borderId="22" xfId="0" applyNumberFormat="1" applyFont="1" applyFill="1" applyBorder="1" applyAlignment="1" applyProtection="1">
      <alignment horizontal="center" vertical="center"/>
      <protection/>
    </xf>
    <xf numFmtId="188" fontId="7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right" vertical="center" wrapText="1"/>
      <protection/>
    </xf>
    <xf numFmtId="188" fontId="7" fillId="35" borderId="23" xfId="0" applyNumberFormat="1" applyFont="1" applyFill="1" applyBorder="1" applyAlignment="1" applyProtection="1">
      <alignment vertical="center"/>
      <protection/>
    </xf>
    <xf numFmtId="188" fontId="2" fillId="35" borderId="20" xfId="0" applyNumberFormat="1" applyFont="1" applyFill="1" applyBorder="1" applyAlignment="1" applyProtection="1">
      <alignment vertical="center"/>
      <protection/>
    </xf>
    <xf numFmtId="197" fontId="90" fillId="35" borderId="22" xfId="0" applyNumberFormat="1" applyFont="1" applyFill="1" applyBorder="1" applyAlignment="1" applyProtection="1">
      <alignment horizontal="center" vertical="center"/>
      <protection/>
    </xf>
    <xf numFmtId="197" fontId="33" fillId="35" borderId="23" xfId="0" applyNumberFormat="1" applyFont="1" applyFill="1" applyBorder="1" applyAlignment="1" applyProtection="1">
      <alignment horizontal="center" vertical="center"/>
      <protection/>
    </xf>
    <xf numFmtId="197" fontId="33" fillId="35" borderId="11" xfId="0" applyNumberFormat="1" applyFont="1" applyFill="1" applyBorder="1" applyAlignment="1" applyProtection="1">
      <alignment horizontal="center" vertical="center"/>
      <protection/>
    </xf>
    <xf numFmtId="197" fontId="33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>
      <alignment horizontal="right" vertical="center" wrapText="1"/>
    </xf>
    <xf numFmtId="188" fontId="33" fillId="35" borderId="23" xfId="0" applyNumberFormat="1" applyFont="1" applyFill="1" applyBorder="1" applyAlignment="1" applyProtection="1">
      <alignment horizontal="center" vertical="center"/>
      <protection/>
    </xf>
    <xf numFmtId="49" fontId="33" fillId="35" borderId="11" xfId="0" applyNumberFormat="1" applyFont="1" applyFill="1" applyBorder="1" applyAlignment="1" applyProtection="1">
      <alignment horizontal="center" vertical="center"/>
      <protection/>
    </xf>
    <xf numFmtId="188" fontId="33" fillId="35" borderId="11" xfId="0" applyNumberFormat="1" applyFont="1" applyFill="1" applyBorder="1" applyAlignment="1" applyProtection="1">
      <alignment horizontal="center" vertical="center"/>
      <protection/>
    </xf>
    <xf numFmtId="188" fontId="33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112" xfId="0" applyNumberFormat="1" applyFont="1" applyFill="1" applyBorder="1" applyAlignment="1">
      <alignment horizontal="center" vertical="center"/>
    </xf>
    <xf numFmtId="198" fontId="33" fillId="35" borderId="23" xfId="0" applyNumberFormat="1" applyFont="1" applyFill="1" applyBorder="1" applyAlignment="1" applyProtection="1">
      <alignment horizontal="center" vertical="center"/>
      <protection/>
    </xf>
    <xf numFmtId="198" fontId="33" fillId="35" borderId="11" xfId="0" applyNumberFormat="1" applyFont="1" applyFill="1" applyBorder="1" applyAlignment="1" applyProtection="1">
      <alignment horizontal="center" vertical="center"/>
      <protection/>
    </xf>
    <xf numFmtId="198" fontId="33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right" vertical="center"/>
      <protection/>
    </xf>
    <xf numFmtId="49" fontId="7" fillId="35" borderId="0" xfId="0" applyNumberFormat="1" applyFont="1" applyFill="1" applyBorder="1" applyAlignment="1" applyProtection="1">
      <alignment horizontal="right"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197" fontId="7" fillId="35" borderId="0" xfId="0" applyNumberFormat="1" applyFont="1" applyFill="1" applyBorder="1" applyAlignment="1" applyProtection="1">
      <alignment horizontal="center" vertical="center"/>
      <protection/>
    </xf>
    <xf numFmtId="197" fontId="7" fillId="35" borderId="113" xfId="0" applyNumberFormat="1" applyFont="1" applyFill="1" applyBorder="1" applyAlignment="1" applyProtection="1">
      <alignment horizontal="center" vertical="center"/>
      <protection/>
    </xf>
    <xf numFmtId="198" fontId="7" fillId="35" borderId="0" xfId="0" applyNumberFormat="1" applyFont="1" applyFill="1" applyBorder="1" applyAlignment="1" applyProtection="1">
      <alignment horizontal="center" vertical="center"/>
      <protection/>
    </xf>
    <xf numFmtId="198" fontId="7" fillId="35" borderId="13" xfId="0" applyNumberFormat="1" applyFont="1" applyFill="1" applyBorder="1" applyAlignment="1" applyProtection="1">
      <alignment horizontal="center" vertical="center"/>
      <protection/>
    </xf>
    <xf numFmtId="188" fontId="7" fillId="35" borderId="15" xfId="0" applyNumberFormat="1" applyFont="1" applyFill="1" applyBorder="1" applyAlignment="1" applyProtection="1">
      <alignment vertical="center"/>
      <protection/>
    </xf>
    <xf numFmtId="188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88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61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 hidden="1"/>
    </xf>
    <xf numFmtId="49" fontId="7" fillId="35" borderId="25" xfId="0" applyNumberFormat="1" applyFont="1" applyFill="1" applyBorder="1" applyAlignment="1" applyProtection="1">
      <alignment horizontal="center" vertical="center"/>
      <protection hidden="1"/>
    </xf>
    <xf numFmtId="49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36" xfId="0" applyNumberFormat="1" applyFont="1" applyFill="1" applyBorder="1" applyAlignment="1" applyProtection="1">
      <alignment horizontal="center" vertical="center"/>
      <protection/>
    </xf>
    <xf numFmtId="188" fontId="2" fillId="35" borderId="18" xfId="0" applyNumberFormat="1" applyFont="1" applyFill="1" applyBorder="1" applyAlignment="1" applyProtection="1">
      <alignment horizontal="center" vertical="center"/>
      <protection/>
    </xf>
    <xf numFmtId="188" fontId="2" fillId="35" borderId="35" xfId="0" applyNumberFormat="1" applyFont="1" applyFill="1" applyBorder="1" applyAlignment="1" applyProtection="1">
      <alignment horizontal="center" vertical="center"/>
      <protection/>
    </xf>
    <xf numFmtId="188" fontId="91" fillId="35" borderId="35" xfId="0" applyNumberFormat="1" applyFont="1" applyFill="1" applyBorder="1" applyAlignment="1" applyProtection="1">
      <alignment horizontal="center" vertical="center"/>
      <protection/>
    </xf>
    <xf numFmtId="188" fontId="2" fillId="35" borderId="28" xfId="0" applyNumberFormat="1" applyFont="1" applyFill="1" applyBorder="1" applyAlignment="1" applyProtection="1">
      <alignment horizontal="center" vertical="center"/>
      <protection/>
    </xf>
    <xf numFmtId="188" fontId="2" fillId="35" borderId="30" xfId="0" applyNumberFormat="1" applyFont="1" applyFill="1" applyBorder="1" applyAlignment="1" applyProtection="1">
      <alignment horizontal="center" vertical="center"/>
      <protection/>
    </xf>
    <xf numFmtId="188" fontId="2" fillId="35" borderId="72" xfId="0" applyNumberFormat="1" applyFont="1" applyFill="1" applyBorder="1" applyAlignment="1" applyProtection="1">
      <alignment horizontal="center" vertical="center"/>
      <protection/>
    </xf>
    <xf numFmtId="188" fontId="2" fillId="35" borderId="19" xfId="0" applyNumberFormat="1" applyFont="1" applyFill="1" applyBorder="1" applyAlignment="1" applyProtection="1">
      <alignment horizontal="center" vertical="center"/>
      <protection/>
    </xf>
    <xf numFmtId="188" fontId="2" fillId="35" borderId="73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40" xfId="0" applyNumberFormat="1" applyFont="1" applyFill="1" applyBorder="1" applyAlignment="1" applyProtection="1">
      <alignment horizontal="center" vertical="center"/>
      <protection/>
    </xf>
    <xf numFmtId="49" fontId="90" fillId="35" borderId="39" xfId="0" applyNumberFormat="1" applyFont="1" applyFill="1" applyBorder="1" applyAlignment="1" applyProtection="1">
      <alignment horizontal="center" vertical="center"/>
      <protection hidden="1"/>
    </xf>
    <xf numFmtId="49" fontId="90" fillId="35" borderId="40" xfId="0" applyNumberFormat="1" applyFont="1" applyFill="1" applyBorder="1" applyAlignment="1" applyProtection="1">
      <alignment horizontal="center" vertical="center"/>
      <protection/>
    </xf>
    <xf numFmtId="188" fontId="92" fillId="35" borderId="36" xfId="0" applyNumberFormat="1" applyFont="1" applyFill="1" applyBorder="1" applyAlignment="1" applyProtection="1">
      <alignment horizontal="center" vertical="center"/>
      <protection/>
    </xf>
    <xf numFmtId="188" fontId="93" fillId="35" borderId="18" xfId="0" applyNumberFormat="1" applyFont="1" applyFill="1" applyBorder="1" applyAlignment="1" applyProtection="1">
      <alignment horizontal="center" vertical="center"/>
      <protection/>
    </xf>
    <xf numFmtId="188" fontId="92" fillId="35" borderId="35" xfId="0" applyNumberFormat="1" applyFont="1" applyFill="1" applyBorder="1" applyAlignment="1" applyProtection="1">
      <alignment horizontal="center" vertical="center"/>
      <protection/>
    </xf>
    <xf numFmtId="188" fontId="92" fillId="35" borderId="18" xfId="0" applyNumberFormat="1" applyFont="1" applyFill="1" applyBorder="1" applyAlignment="1" applyProtection="1">
      <alignment horizontal="center" vertical="center"/>
      <protection/>
    </xf>
    <xf numFmtId="188" fontId="93" fillId="35" borderId="35" xfId="0" applyNumberFormat="1" applyFont="1" applyFill="1" applyBorder="1" applyAlignment="1" applyProtection="1">
      <alignment horizontal="center" vertical="center"/>
      <protection/>
    </xf>
    <xf numFmtId="188" fontId="92" fillId="35" borderId="28" xfId="0" applyNumberFormat="1" applyFont="1" applyFill="1" applyBorder="1" applyAlignment="1" applyProtection="1">
      <alignment horizontal="center" vertical="center"/>
      <protection/>
    </xf>
    <xf numFmtId="188" fontId="93" fillId="35" borderId="10" xfId="0" applyNumberFormat="1" applyFont="1" applyFill="1" applyBorder="1" applyAlignment="1" applyProtection="1">
      <alignment horizontal="center" vertical="center"/>
      <protection/>
    </xf>
    <xf numFmtId="188" fontId="92" fillId="35" borderId="30" xfId="0" applyNumberFormat="1" applyFont="1" applyFill="1" applyBorder="1" applyAlignment="1" applyProtection="1">
      <alignment horizontal="center" vertical="center"/>
      <protection/>
    </xf>
    <xf numFmtId="188" fontId="92" fillId="35" borderId="10" xfId="0" applyNumberFormat="1" applyFont="1" applyFill="1" applyBorder="1" applyAlignment="1" applyProtection="1">
      <alignment horizontal="center" vertical="center"/>
      <protection/>
    </xf>
    <xf numFmtId="188" fontId="93" fillId="35" borderId="28" xfId="0" applyNumberFormat="1" applyFont="1" applyFill="1" applyBorder="1" applyAlignment="1" applyProtection="1">
      <alignment horizontal="center" vertical="center"/>
      <protection/>
    </xf>
    <xf numFmtId="188" fontId="93" fillId="35" borderId="30" xfId="0" applyNumberFormat="1" applyFont="1" applyFill="1" applyBorder="1" applyAlignment="1" applyProtection="1">
      <alignment horizontal="center" vertical="center"/>
      <protection/>
    </xf>
    <xf numFmtId="0" fontId="29" fillId="35" borderId="0" xfId="0" applyNumberFormat="1" applyFont="1" applyFill="1" applyBorder="1" applyAlignment="1" applyProtection="1">
      <alignment horizontal="center" vertical="center"/>
      <protection/>
    </xf>
    <xf numFmtId="190" fontId="7" fillId="35" borderId="34" xfId="55" applyNumberFormat="1" applyFont="1" applyFill="1" applyBorder="1" applyAlignment="1" applyProtection="1">
      <alignment horizontal="center" vertical="center"/>
      <protection locked="0"/>
    </xf>
    <xf numFmtId="1" fontId="7" fillId="35" borderId="106" xfId="0" applyNumberFormat="1" applyFont="1" applyFill="1" applyBorder="1" applyAlignment="1" applyProtection="1">
      <alignment horizontal="center" vertical="center"/>
      <protection hidden="1"/>
    </xf>
    <xf numFmtId="200" fontId="7" fillId="35" borderId="10" xfId="55" applyNumberFormat="1" applyFont="1" applyFill="1" applyBorder="1" applyAlignment="1" applyProtection="1">
      <alignment horizontal="center" vertical="center" wrapText="1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72" xfId="0" applyFont="1" applyFill="1" applyBorder="1" applyAlignment="1" applyProtection="1">
      <alignment horizontal="center" vertical="center" wrapText="1"/>
      <protection hidden="1"/>
    </xf>
    <xf numFmtId="49" fontId="7" fillId="35" borderId="96" xfId="0" applyNumberFormat="1" applyFont="1" applyFill="1" applyBorder="1" applyAlignment="1" applyProtection="1">
      <alignment horizontal="center" vertical="center"/>
      <protection hidden="1"/>
    </xf>
    <xf numFmtId="49" fontId="7" fillId="35" borderId="19" xfId="0" applyNumberFormat="1" applyFont="1" applyFill="1" applyBorder="1" applyAlignment="1" applyProtection="1">
      <alignment horizontal="center" vertical="center"/>
      <protection hidden="1"/>
    </xf>
    <xf numFmtId="0" fontId="16" fillId="35" borderId="73" xfId="0" applyFont="1" applyFill="1" applyBorder="1" applyAlignment="1">
      <alignment horizontal="center" vertical="center" wrapText="1"/>
    </xf>
    <xf numFmtId="189" fontId="7" fillId="35" borderId="47" xfId="0" applyNumberFormat="1" applyFont="1" applyFill="1" applyBorder="1" applyAlignment="1" applyProtection="1">
      <alignment horizontal="center" vertical="center"/>
      <protection hidden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189" fontId="30" fillId="35" borderId="47" xfId="0" applyNumberFormat="1" applyFont="1" applyFill="1" applyBorder="1" applyAlignment="1" applyProtection="1">
      <alignment horizontal="center" vertical="center"/>
      <protection hidden="1"/>
    </xf>
    <xf numFmtId="191" fontId="7" fillId="35" borderId="47" xfId="0" applyNumberFormat="1" applyFont="1" applyFill="1" applyBorder="1" applyAlignment="1" applyProtection="1">
      <alignment horizontal="center" vertical="center"/>
      <protection hidden="1"/>
    </xf>
    <xf numFmtId="189" fontId="7" fillId="35" borderId="25" xfId="0" applyNumberFormat="1" applyFont="1" applyFill="1" applyBorder="1" applyAlignment="1" applyProtection="1">
      <alignment horizontal="center" vertical="center"/>
      <protection hidden="1"/>
    </xf>
    <xf numFmtId="189" fontId="7" fillId="35" borderId="11" xfId="0" applyNumberFormat="1" applyFont="1" applyFill="1" applyBorder="1" applyAlignment="1" applyProtection="1">
      <alignment horizontal="center" vertical="center"/>
      <protection hidden="1"/>
    </xf>
    <xf numFmtId="189" fontId="7" fillId="35" borderId="20" xfId="0" applyNumberFormat="1" applyFont="1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Font="1" applyFill="1" applyBorder="1" applyAlignment="1">
      <alignment horizontal="center" vertical="center" wrapText="1"/>
    </xf>
    <xf numFmtId="189" fontId="7" fillId="35" borderId="114" xfId="0" applyNumberFormat="1" applyFont="1" applyFill="1" applyBorder="1" applyAlignment="1" applyProtection="1">
      <alignment horizontal="center" vertical="center"/>
      <protection hidden="1"/>
    </xf>
    <xf numFmtId="191" fontId="30" fillId="35" borderId="37" xfId="0" applyNumberFormat="1" applyFont="1" applyFill="1" applyBorder="1" applyAlignment="1" applyProtection="1">
      <alignment horizontal="center" vertical="center"/>
      <protection hidden="1"/>
    </xf>
    <xf numFmtId="189" fontId="30" fillId="35" borderId="26" xfId="0" applyNumberFormat="1" applyFont="1" applyFill="1" applyBorder="1" applyAlignment="1" applyProtection="1">
      <alignment horizontal="center" vertical="center"/>
      <protection hidden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 applyProtection="1">
      <alignment horizontal="right" vertical="center" wrapText="1"/>
      <protection hidden="1"/>
    </xf>
    <xf numFmtId="0" fontId="7" fillId="35" borderId="116" xfId="0" applyFont="1" applyFill="1" applyBorder="1" applyAlignment="1" applyProtection="1">
      <alignment horizontal="right" vertical="center" wrapText="1"/>
      <protection hidden="1"/>
    </xf>
    <xf numFmtId="0" fontId="2" fillId="35" borderId="116" xfId="0" applyFont="1" applyFill="1" applyBorder="1" applyAlignment="1" applyProtection="1">
      <alignment horizontal="center" vertical="center" wrapText="1"/>
      <protection hidden="1"/>
    </xf>
    <xf numFmtId="188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0" xfId="0" applyNumberFormat="1" applyFont="1" applyFill="1" applyBorder="1" applyAlignment="1" applyProtection="1">
      <alignment horizontal="center" vertical="center"/>
      <protection hidden="1"/>
    </xf>
    <xf numFmtId="189" fontId="7" fillId="35" borderId="0" xfId="0" applyNumberFormat="1" applyFont="1" applyFill="1" applyBorder="1" applyAlignment="1" applyProtection="1">
      <alignment horizontal="center" vertical="center"/>
      <protection hidden="1"/>
    </xf>
    <xf numFmtId="1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116" xfId="0" applyNumberFormat="1" applyFont="1" applyFill="1" applyBorder="1" applyAlignment="1">
      <alignment horizontal="center" vertical="center"/>
    </xf>
    <xf numFmtId="49" fontId="7" fillId="35" borderId="116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116" xfId="0" applyNumberFormat="1" applyFont="1" applyFill="1" applyBorder="1" applyAlignment="1" applyProtection="1">
      <alignment horizontal="center" vertical="center"/>
      <protection/>
    </xf>
    <xf numFmtId="49" fontId="2" fillId="35" borderId="117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center" vertical="center"/>
      <protection/>
    </xf>
    <xf numFmtId="49" fontId="14" fillId="35" borderId="79" xfId="0" applyNumberFormat="1" applyFont="1" applyFill="1" applyBorder="1" applyAlignment="1">
      <alignment vertical="center" wrapText="1"/>
    </xf>
    <xf numFmtId="1" fontId="7" fillId="35" borderId="55" xfId="0" applyNumberFormat="1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 applyProtection="1">
      <alignment horizontal="center" vertical="center"/>
      <protection/>
    </xf>
    <xf numFmtId="1" fontId="30" fillId="35" borderId="4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2" fillId="35" borderId="101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2" fillId="35" borderId="30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left" vertical="center" wrapText="1"/>
    </xf>
    <xf numFmtId="49" fontId="14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right" vertical="center" wrapText="1"/>
    </xf>
    <xf numFmtId="0" fontId="14" fillId="35" borderId="4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190" fontId="7" fillId="35" borderId="48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190" fontId="30" fillId="35" borderId="22" xfId="0" applyNumberFormat="1" applyFont="1" applyFill="1" applyBorder="1" applyAlignment="1" applyProtection="1">
      <alignment horizontal="center" vertical="center"/>
      <protection/>
    </xf>
    <xf numFmtId="1" fontId="30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72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105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49" fontId="7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right" vertical="center" wrapText="1"/>
      <protection hidden="1"/>
    </xf>
    <xf numFmtId="0" fontId="7" fillId="35" borderId="43" xfId="0" applyFont="1" applyFill="1" applyBorder="1" applyAlignment="1" applyProtection="1">
      <alignment horizontal="right" vertical="center" wrapText="1"/>
      <protection hidden="1"/>
    </xf>
    <xf numFmtId="191" fontId="7" fillId="35" borderId="96" xfId="0" applyNumberFormat="1" applyFont="1" applyFill="1" applyBorder="1" applyAlignment="1" applyProtection="1">
      <alignment horizontal="center" vertical="center"/>
      <protection hidden="1"/>
    </xf>
    <xf numFmtId="189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1" fontId="7" fillId="35" borderId="42" xfId="0" applyNumberFormat="1" applyFont="1" applyFill="1" applyBorder="1" applyAlignment="1" applyProtection="1">
      <alignment horizontal="center" vertical="center"/>
      <protection/>
    </xf>
    <xf numFmtId="189" fontId="7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" fontId="30" fillId="35" borderId="42" xfId="0" applyNumberFormat="1" applyFont="1" applyFill="1" applyBorder="1" applyAlignment="1" applyProtection="1">
      <alignment horizontal="center" vertical="center"/>
      <protection/>
    </xf>
    <xf numFmtId="18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  <xf numFmtId="189" fontId="7" fillId="35" borderId="31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1" fontId="2" fillId="35" borderId="33" xfId="0" applyNumberFormat="1" applyFont="1" applyFill="1" applyBorder="1" applyAlignment="1" applyProtection="1">
      <alignment horizontal="center" vertical="center"/>
      <protection/>
    </xf>
    <xf numFmtId="191" fontId="2" fillId="35" borderId="96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197" fontId="7" fillId="35" borderId="22" xfId="0" applyNumberFormat="1" applyFont="1" applyFill="1" applyBorder="1" applyAlignment="1">
      <alignment horizontal="center" vertical="center" wrapText="1"/>
    </xf>
    <xf numFmtId="198" fontId="7" fillId="35" borderId="47" xfId="0" applyNumberFormat="1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197" fontId="30" fillId="35" borderId="48" xfId="0" applyNumberFormat="1" applyFont="1" applyFill="1" applyBorder="1" applyAlignment="1">
      <alignment horizontal="center" vertical="center" wrapText="1"/>
    </xf>
    <xf numFmtId="198" fontId="30" fillId="35" borderId="25" xfId="0" applyNumberFormat="1" applyFont="1" applyFill="1" applyBorder="1" applyAlignment="1">
      <alignment horizontal="center" vertical="center" wrapText="1"/>
    </xf>
    <xf numFmtId="197" fontId="7" fillId="35" borderId="48" xfId="0" applyNumberFormat="1" applyFont="1" applyFill="1" applyBorder="1" applyAlignment="1">
      <alignment horizontal="center" vertical="center" wrapText="1"/>
    </xf>
    <xf numFmtId="198" fontId="7" fillId="35" borderId="11" xfId="0" applyNumberFormat="1" applyFont="1" applyFill="1" applyBorder="1" applyAlignment="1">
      <alignment horizontal="center" vertical="center" wrapText="1"/>
    </xf>
    <xf numFmtId="198" fontId="89" fillId="35" borderId="11" xfId="0" applyNumberFormat="1" applyFont="1" applyFill="1" applyBorder="1" applyAlignment="1">
      <alignment horizontal="center" vertical="center" wrapText="1"/>
    </xf>
    <xf numFmtId="198" fontId="7" fillId="35" borderId="20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190" fontId="7" fillId="35" borderId="33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18" xfId="0" applyNumberFormat="1" applyFont="1" applyFill="1" applyBorder="1" applyAlignment="1" applyProtection="1">
      <alignment horizontal="center" vertical="center"/>
      <protection/>
    </xf>
    <xf numFmtId="1" fontId="7" fillId="35" borderId="14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" fontId="7" fillId="35" borderId="38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>
      <alignment horizontal="center" vertical="center" wrapText="1"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>
      <alignment horizontal="center" vertical="center" wrapText="1"/>
    </xf>
    <xf numFmtId="188" fontId="2" fillId="35" borderId="20" xfId="0" applyNumberFormat="1" applyFont="1" applyFill="1" applyBorder="1" applyAlignment="1" applyProtection="1">
      <alignment horizontal="center" vertical="center" wrapText="1"/>
      <protection/>
    </xf>
    <xf numFmtId="197" fontId="7" fillId="35" borderId="114" xfId="0" applyNumberFormat="1" applyFont="1" applyFill="1" applyBorder="1" applyAlignment="1" applyProtection="1">
      <alignment horizontal="center" vertical="center"/>
      <protection/>
    </xf>
    <xf numFmtId="198" fontId="7" fillId="35" borderId="39" xfId="0" applyNumberFormat="1" applyFont="1" applyFill="1" applyBorder="1" applyAlignment="1" applyProtection="1">
      <alignment horizontal="center" vertical="center"/>
      <protection/>
    </xf>
    <xf numFmtId="198" fontId="7" fillId="35" borderId="4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191" fontId="30" fillId="35" borderId="47" xfId="0" applyNumberFormat="1" applyFont="1" applyFill="1" applyBorder="1" applyAlignment="1" applyProtection="1">
      <alignment horizontal="center" vertical="center"/>
      <protection/>
    </xf>
    <xf numFmtId="189" fontId="30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188" fontId="2" fillId="35" borderId="119" xfId="0" applyNumberFormat="1" applyFont="1" applyFill="1" applyBorder="1" applyAlignment="1" applyProtection="1">
      <alignment horizontal="center" vertical="center" wrapText="1"/>
      <protection/>
    </xf>
    <xf numFmtId="191" fontId="7" fillId="35" borderId="47" xfId="0" applyNumberFormat="1" applyFont="1" applyFill="1" applyBorder="1" applyAlignment="1" applyProtection="1">
      <alignment horizontal="center" vertical="center"/>
      <protection/>
    </xf>
    <xf numFmtId="189" fontId="7" fillId="35" borderId="39" xfId="0" applyNumberFormat="1" applyFont="1" applyFill="1" applyBorder="1" applyAlignment="1" applyProtection="1">
      <alignment horizontal="center" vertical="center"/>
      <protection/>
    </xf>
    <xf numFmtId="189" fontId="7" fillId="35" borderId="40" xfId="0" applyNumberFormat="1" applyFont="1" applyFill="1" applyBorder="1" applyAlignment="1" applyProtection="1">
      <alignment horizontal="center" vertical="center"/>
      <protection/>
    </xf>
    <xf numFmtId="49" fontId="7" fillId="35" borderId="45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40" xfId="0" applyNumberFormat="1" applyFont="1" applyFill="1" applyBorder="1" applyAlignment="1" applyProtection="1">
      <alignment horizontal="center" vertical="center"/>
      <protection/>
    </xf>
    <xf numFmtId="189" fontId="7" fillId="35" borderId="47" xfId="0" applyNumberFormat="1" applyFont="1" applyFill="1" applyBorder="1" applyAlignment="1" applyProtection="1">
      <alignment horizontal="center" vertical="center"/>
      <protection/>
    </xf>
    <xf numFmtId="189" fontId="30" fillId="35" borderId="47" xfId="0" applyNumberFormat="1" applyFont="1" applyFill="1" applyBorder="1" applyAlignment="1" applyProtection="1">
      <alignment horizontal="center" vertical="center"/>
      <protection/>
    </xf>
    <xf numFmtId="191" fontId="7" fillId="35" borderId="48" xfId="0" applyNumberFormat="1" applyFont="1" applyFill="1" applyBorder="1" applyAlignment="1" applyProtection="1">
      <alignment horizontal="center" vertical="center"/>
      <protection/>
    </xf>
    <xf numFmtId="189" fontId="7" fillId="35" borderId="25" xfId="0" applyNumberFormat="1" applyFont="1" applyFill="1" applyBorder="1" applyAlignment="1" applyProtection="1">
      <alignment horizontal="center" vertical="center"/>
      <protection/>
    </xf>
    <xf numFmtId="189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189" fontId="2" fillId="0" borderId="10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91" fontId="7" fillId="35" borderId="68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9" fontId="93" fillId="0" borderId="10" xfId="0" applyNumberFormat="1" applyFont="1" applyFill="1" applyBorder="1" applyAlignment="1" applyProtection="1">
      <alignment horizontal="center" vertical="center"/>
      <protection/>
    </xf>
    <xf numFmtId="49" fontId="94" fillId="0" borderId="10" xfId="0" applyNumberFormat="1" applyFont="1" applyFill="1" applyBorder="1" applyAlignment="1">
      <alignment vertical="center" wrapText="1"/>
    </xf>
    <xf numFmtId="0" fontId="94" fillId="33" borderId="10" xfId="0" applyFont="1" applyFill="1" applyBorder="1" applyAlignment="1">
      <alignment horizontal="center" vertical="center" wrapText="1"/>
    </xf>
    <xf numFmtId="189" fontId="94" fillId="33" borderId="10" xfId="0" applyNumberFormat="1" applyFont="1" applyFill="1" applyBorder="1" applyAlignment="1" applyProtection="1">
      <alignment horizontal="center" vertical="center"/>
      <protection/>
    </xf>
    <xf numFmtId="0" fontId="95" fillId="33" borderId="10" xfId="0" applyFont="1" applyFill="1" applyBorder="1" applyAlignment="1">
      <alignment horizontal="center" vertical="center" wrapText="1"/>
    </xf>
    <xf numFmtId="1" fontId="94" fillId="33" borderId="10" xfId="0" applyNumberFormat="1" applyFont="1" applyFill="1" applyBorder="1" applyAlignment="1">
      <alignment horizontal="center" vertical="center" wrapText="1"/>
    </xf>
    <xf numFmtId="49" fontId="94" fillId="33" borderId="10" xfId="0" applyNumberFormat="1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wrapText="1"/>
    </xf>
    <xf numFmtId="0" fontId="94" fillId="33" borderId="44" xfId="0" applyNumberFormat="1" applyFont="1" applyFill="1" applyBorder="1" applyAlignment="1">
      <alignment horizontal="center" vertical="center" wrapText="1"/>
    </xf>
    <xf numFmtId="49" fontId="94" fillId="33" borderId="28" xfId="0" applyNumberFormat="1" applyFont="1" applyFill="1" applyBorder="1" applyAlignment="1">
      <alignment horizontal="center" vertical="center" wrapText="1"/>
    </xf>
    <xf numFmtId="49" fontId="94" fillId="33" borderId="28" xfId="0" applyNumberFormat="1" applyFont="1" applyFill="1" applyBorder="1" applyAlignment="1" applyProtection="1">
      <alignment horizontal="center" vertical="center"/>
      <protection/>
    </xf>
    <xf numFmtId="49" fontId="94" fillId="33" borderId="42" xfId="0" applyNumberFormat="1" applyFont="1" applyFill="1" applyBorder="1" applyAlignment="1" applyProtection="1">
      <alignment horizontal="center" vertical="center"/>
      <protection/>
    </xf>
    <xf numFmtId="49" fontId="94" fillId="33" borderId="10" xfId="0" applyNumberFormat="1" applyFont="1" applyFill="1" applyBorder="1" applyAlignment="1" applyProtection="1">
      <alignment horizontal="center" vertical="center"/>
      <protection/>
    </xf>
    <xf numFmtId="188" fontId="93" fillId="0" borderId="0" xfId="0" applyNumberFormat="1" applyFont="1" applyFill="1" applyBorder="1" applyAlignment="1" applyProtection="1">
      <alignment vertical="center"/>
      <protection/>
    </xf>
    <xf numFmtId="0" fontId="94" fillId="33" borderId="10" xfId="0" applyFont="1" applyFill="1" applyBorder="1" applyAlignment="1">
      <alignment horizontal="right" vertical="center" wrapText="1"/>
    </xf>
    <xf numFmtId="0" fontId="93" fillId="33" borderId="10" xfId="0" applyNumberFormat="1" applyFont="1" applyFill="1" applyBorder="1" applyAlignment="1" applyProtection="1">
      <alignment horizontal="center" vertical="center"/>
      <protection/>
    </xf>
    <xf numFmtId="0" fontId="94" fillId="35" borderId="10" xfId="0" applyNumberFormat="1" applyFont="1" applyFill="1" applyBorder="1" applyAlignment="1" applyProtection="1">
      <alignment horizontal="center" vertical="center"/>
      <protection/>
    </xf>
    <xf numFmtId="0" fontId="94" fillId="33" borderId="10" xfId="0" applyNumberFormat="1" applyFont="1" applyFill="1" applyBorder="1" applyAlignment="1" applyProtection="1">
      <alignment horizontal="center" vertical="center"/>
      <protection/>
    </xf>
    <xf numFmtId="49" fontId="93" fillId="33" borderId="28" xfId="0" applyNumberFormat="1" applyFont="1" applyFill="1" applyBorder="1" applyAlignment="1" applyProtection="1">
      <alignment horizontal="center" vertical="center"/>
      <protection/>
    </xf>
    <xf numFmtId="49" fontId="93" fillId="33" borderId="10" xfId="0" applyNumberFormat="1" applyFont="1" applyFill="1" applyBorder="1" applyAlignment="1" applyProtection="1">
      <alignment horizontal="center" vertical="center"/>
      <protection/>
    </xf>
    <xf numFmtId="49" fontId="94" fillId="33" borderId="10" xfId="0" applyNumberFormat="1" applyFont="1" applyFill="1" applyBorder="1" applyAlignment="1">
      <alignment horizontal="right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4" fillId="33" borderId="118" xfId="0" applyNumberFormat="1" applyFont="1" applyFill="1" applyBorder="1" applyAlignment="1">
      <alignment horizontal="center" vertical="center" wrapText="1"/>
    </xf>
    <xf numFmtId="49" fontId="93" fillId="33" borderId="72" xfId="0" applyNumberFormat="1" applyFont="1" applyFill="1" applyBorder="1" applyAlignment="1">
      <alignment horizontal="center" vertical="center" wrapText="1"/>
    </xf>
    <xf numFmtId="49" fontId="93" fillId="33" borderId="72" xfId="0" applyNumberFormat="1" applyFont="1" applyFill="1" applyBorder="1" applyAlignment="1" applyProtection="1">
      <alignment horizontal="center" vertical="center"/>
      <protection/>
    </xf>
    <xf numFmtId="49" fontId="93" fillId="33" borderId="82" xfId="0" applyNumberFormat="1" applyFont="1" applyFill="1" applyBorder="1" applyAlignment="1" applyProtection="1">
      <alignment horizontal="center" vertical="center"/>
      <protection/>
    </xf>
    <xf numFmtId="49" fontId="94" fillId="33" borderId="14" xfId="0" applyNumberFormat="1" applyFont="1" applyFill="1" applyBorder="1" applyAlignment="1" applyProtection="1">
      <alignment horizontal="center" vertical="center"/>
      <protection/>
    </xf>
    <xf numFmtId="0" fontId="94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32" borderId="10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93" fillId="0" borderId="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197" fontId="2" fillId="0" borderId="0" xfId="0" applyNumberFormat="1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vertical="center"/>
      <protection/>
    </xf>
    <xf numFmtId="197" fontId="2" fillId="32" borderId="0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vertical="center"/>
      <protection/>
    </xf>
    <xf numFmtId="197" fontId="2" fillId="35" borderId="10" xfId="0" applyNumberFormat="1" applyFont="1" applyFill="1" applyBorder="1" applyAlignment="1" applyProtection="1">
      <alignment vertical="center"/>
      <protection/>
    </xf>
    <xf numFmtId="191" fontId="94" fillId="35" borderId="79" xfId="0" applyNumberFormat="1" applyFont="1" applyFill="1" applyBorder="1" applyAlignment="1" applyProtection="1">
      <alignment horizontal="center" vertical="center"/>
      <protection/>
    </xf>
    <xf numFmtId="191" fontId="96" fillId="35" borderId="79" xfId="0" applyNumberFormat="1" applyFont="1" applyFill="1" applyBorder="1" applyAlignment="1" applyProtection="1">
      <alignment horizontal="center" vertical="center"/>
      <protection/>
    </xf>
    <xf numFmtId="191" fontId="94" fillId="35" borderId="33" xfId="0" applyNumberFormat="1" applyFont="1" applyFill="1" applyBorder="1" applyAlignment="1" applyProtection="1">
      <alignment horizontal="center" vertical="center"/>
      <protection/>
    </xf>
    <xf numFmtId="49" fontId="28" fillId="34" borderId="108" xfId="0" applyNumberFormat="1" applyFont="1" applyFill="1" applyBorder="1" applyAlignment="1">
      <alignment horizontal="right" vertical="center" wrapText="1"/>
    </xf>
    <xf numFmtId="2" fontId="2" fillId="35" borderId="36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42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>
      <alignment horizontal="center" vertical="center" wrapText="1"/>
    </xf>
    <xf numFmtId="2" fontId="30" fillId="35" borderId="3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2" fontId="1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12" fillId="35" borderId="21" xfId="0" applyNumberFormat="1" applyFont="1" applyFill="1" applyBorder="1" applyAlignment="1" applyProtection="1">
      <alignment horizontal="center" vertical="center"/>
      <protection/>
    </xf>
    <xf numFmtId="2" fontId="2" fillId="35" borderId="72" xfId="0" applyNumberFormat="1" applyFont="1" applyFill="1" applyBorder="1" applyAlignment="1">
      <alignment horizontal="center" vertical="center" wrapText="1"/>
    </xf>
    <xf numFmtId="2" fontId="2" fillId="35" borderId="55" xfId="0" applyNumberFormat="1" applyFont="1" applyFill="1" applyBorder="1" applyAlignment="1">
      <alignment horizontal="center" vertical="center" wrapText="1"/>
    </xf>
    <xf numFmtId="197" fontId="2" fillId="0" borderId="14" xfId="0" applyNumberFormat="1" applyFont="1" applyFill="1" applyBorder="1" applyAlignment="1" applyProtection="1">
      <alignment vertical="center"/>
      <protection/>
    </xf>
    <xf numFmtId="49" fontId="2" fillId="34" borderId="33" xfId="0" applyNumberFormat="1" applyFont="1" applyFill="1" applyBorder="1" applyAlignment="1" applyProtection="1">
      <alignment horizontal="left" vertical="center"/>
      <protection/>
    </xf>
    <xf numFmtId="49" fontId="2" fillId="34" borderId="31" xfId="0" applyNumberFormat="1" applyFont="1" applyFill="1" applyBorder="1" applyAlignment="1">
      <alignment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92" fontId="2" fillId="34" borderId="30" xfId="0" applyNumberFormat="1" applyFont="1" applyFill="1" applyBorder="1" applyAlignment="1" applyProtection="1">
      <alignment horizontal="center" vertical="center" wrapText="1"/>
      <protection/>
    </xf>
    <xf numFmtId="1" fontId="28" fillId="34" borderId="42" xfId="0" applyNumberFormat="1" applyFont="1" applyFill="1" applyBorder="1" applyAlignment="1" applyProtection="1">
      <alignment horizontal="center" vertical="center"/>
      <protection/>
    </xf>
    <xf numFmtId="1" fontId="14" fillId="34" borderId="21" xfId="0" applyNumberFormat="1" applyFont="1" applyFill="1" applyBorder="1" applyAlignment="1">
      <alignment horizontal="center" vertical="center" wrapText="1"/>
    </xf>
    <xf numFmtId="1" fontId="14" fillId="34" borderId="28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30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2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90" fontId="94" fillId="0" borderId="79" xfId="0" applyNumberFormat="1" applyFont="1" applyFill="1" applyBorder="1" applyAlignment="1" applyProtection="1">
      <alignment horizontal="center" vertical="center"/>
      <protection/>
    </xf>
    <xf numFmtId="190" fontId="96" fillId="0" borderId="91" xfId="54" applyNumberFormat="1" applyFont="1" applyFill="1" applyBorder="1" applyAlignment="1" applyProtection="1">
      <alignment horizontal="center" vertical="center"/>
      <protection/>
    </xf>
    <xf numFmtId="190" fontId="94" fillId="0" borderId="92" xfId="54" applyNumberFormat="1" applyFont="1" applyFill="1" applyBorder="1" applyAlignment="1" applyProtection="1">
      <alignment horizontal="center" vertical="center"/>
      <protection/>
    </xf>
    <xf numFmtId="191" fontId="96" fillId="33" borderId="47" xfId="0" applyNumberFormat="1" applyFont="1" applyFill="1" applyBorder="1" applyAlignment="1" applyProtection="1">
      <alignment horizontal="center" vertical="center"/>
      <protection/>
    </xf>
    <xf numFmtId="191" fontId="94" fillId="33" borderId="48" xfId="0" applyNumberFormat="1" applyFont="1" applyFill="1" applyBorder="1" applyAlignment="1" applyProtection="1">
      <alignment horizontal="center" vertical="center"/>
      <protection/>
    </xf>
    <xf numFmtId="197" fontId="96" fillId="33" borderId="33" xfId="0" applyNumberFormat="1" applyFont="1" applyFill="1" applyBorder="1" applyAlignment="1" applyProtection="1">
      <alignment horizontal="center" vertical="center"/>
      <protection/>
    </xf>
    <xf numFmtId="197" fontId="94" fillId="33" borderId="33" xfId="0" applyNumberFormat="1" applyFont="1" applyFill="1" applyBorder="1" applyAlignment="1" applyProtection="1">
      <alignment horizontal="center" vertical="center"/>
      <protection/>
    </xf>
    <xf numFmtId="191" fontId="96" fillId="33" borderId="33" xfId="0" applyNumberFormat="1" applyFont="1" applyFill="1" applyBorder="1" applyAlignment="1" applyProtection="1">
      <alignment horizontal="center" vertical="center"/>
      <protection/>
    </xf>
    <xf numFmtId="191" fontId="94" fillId="33" borderId="33" xfId="0" applyNumberFormat="1" applyFont="1" applyFill="1" applyBorder="1" applyAlignment="1" applyProtection="1">
      <alignment horizontal="center" vertical="center"/>
      <protection/>
    </xf>
    <xf numFmtId="49" fontId="93" fillId="0" borderId="33" xfId="0" applyNumberFormat="1" applyFont="1" applyFill="1" applyBorder="1" applyAlignment="1" applyProtection="1">
      <alignment horizontal="left" vertical="center"/>
      <protection/>
    </xf>
    <xf numFmtId="49" fontId="93" fillId="33" borderId="33" xfId="0" applyNumberFormat="1" applyFont="1" applyFill="1" applyBorder="1" applyAlignment="1">
      <alignment vertical="center" wrapText="1"/>
    </xf>
    <xf numFmtId="1" fontId="93" fillId="33" borderId="28" xfId="0" applyNumberFormat="1" applyFont="1" applyFill="1" applyBorder="1" applyAlignment="1">
      <alignment horizontal="center" vertical="center"/>
    </xf>
    <xf numFmtId="1" fontId="93" fillId="33" borderId="10" xfId="0" applyNumberFormat="1" applyFont="1" applyFill="1" applyBorder="1" applyAlignment="1">
      <alignment horizontal="center" vertical="center"/>
    </xf>
    <xf numFmtId="1" fontId="93" fillId="33" borderId="44" xfId="0" applyNumberFormat="1" applyFont="1" applyFill="1" applyBorder="1" applyAlignment="1" applyProtection="1">
      <alignment horizontal="center" vertical="center"/>
      <protection/>
    </xf>
    <xf numFmtId="0" fontId="93" fillId="35" borderId="10" xfId="0" applyFont="1" applyFill="1" applyBorder="1" applyAlignment="1">
      <alignment horizontal="center" vertical="center"/>
    </xf>
    <xf numFmtId="49" fontId="93" fillId="35" borderId="10" xfId="0" applyNumberFormat="1" applyFont="1" applyFill="1" applyBorder="1" applyAlignment="1">
      <alignment horizontal="center" vertical="center"/>
    </xf>
    <xf numFmtId="49" fontId="93" fillId="35" borderId="10" xfId="0" applyNumberFormat="1" applyFont="1" applyFill="1" applyBorder="1" applyAlignment="1">
      <alignment horizontal="center" vertical="center" wrapText="1"/>
    </xf>
    <xf numFmtId="1" fontId="94" fillId="35" borderId="30" xfId="0" applyNumberFormat="1" applyFont="1" applyFill="1" applyBorder="1" applyAlignment="1">
      <alignment horizontal="center" vertical="center" wrapText="1"/>
    </xf>
    <xf numFmtId="49" fontId="93" fillId="35" borderId="42" xfId="0" applyNumberFormat="1" applyFont="1" applyFill="1" applyBorder="1" applyAlignment="1">
      <alignment horizontal="center" vertical="center" wrapText="1"/>
    </xf>
    <xf numFmtId="49" fontId="93" fillId="33" borderId="30" xfId="0" applyNumberFormat="1" applyFont="1" applyFill="1" applyBorder="1" applyAlignment="1" applyProtection="1">
      <alignment horizontal="center" vertical="center"/>
      <protection/>
    </xf>
    <xf numFmtId="49" fontId="93" fillId="33" borderId="33" xfId="0" applyNumberFormat="1" applyFont="1" applyFill="1" applyBorder="1" applyAlignment="1">
      <alignment horizontal="left" vertical="center" wrapText="1"/>
    </xf>
    <xf numFmtId="191" fontId="93" fillId="35" borderId="33" xfId="0" applyNumberFormat="1" applyFont="1" applyFill="1" applyBorder="1" applyAlignment="1" applyProtection="1">
      <alignment horizontal="center" vertical="center"/>
      <protection/>
    </xf>
    <xf numFmtId="191" fontId="93" fillId="35" borderId="96" xfId="0" applyNumberFormat="1" applyFont="1" applyFill="1" applyBorder="1" applyAlignment="1" applyProtection="1">
      <alignment horizontal="center" vertical="center"/>
      <protection/>
    </xf>
    <xf numFmtId="191" fontId="94" fillId="0" borderId="79" xfId="0" applyNumberFormat="1" applyFont="1" applyFill="1" applyBorder="1" applyAlignment="1" applyProtection="1">
      <alignment horizontal="center" vertical="center"/>
      <protection locked="0"/>
    </xf>
    <xf numFmtId="191" fontId="96" fillId="0" borderId="34" xfId="0" applyNumberFormat="1" applyFont="1" applyFill="1" applyBorder="1" applyAlignment="1" applyProtection="1">
      <alignment horizontal="center" vertical="center"/>
      <protection locked="0"/>
    </xf>
    <xf numFmtId="191" fontId="94" fillId="0" borderId="46" xfId="0" applyNumberFormat="1" applyFont="1" applyFill="1" applyBorder="1" applyAlignment="1" applyProtection="1">
      <alignment horizontal="center" vertical="center"/>
      <protection hidden="1"/>
    </xf>
    <xf numFmtId="191" fontId="96" fillId="0" borderId="22" xfId="0" applyNumberFormat="1" applyFont="1" applyFill="1" applyBorder="1" applyAlignment="1" applyProtection="1">
      <alignment horizontal="center" vertical="center"/>
      <protection hidden="1"/>
    </xf>
    <xf numFmtId="191" fontId="96" fillId="35" borderId="33" xfId="0" applyNumberFormat="1" applyFont="1" applyFill="1" applyBorder="1" applyAlignment="1" applyProtection="1">
      <alignment horizontal="center" vertical="center"/>
      <protection/>
    </xf>
    <xf numFmtId="190" fontId="96" fillId="35" borderId="33" xfId="0" applyNumberFormat="1" applyFont="1" applyFill="1" applyBorder="1" applyAlignment="1" applyProtection="1">
      <alignment horizontal="center" vertical="center"/>
      <protection/>
    </xf>
    <xf numFmtId="191" fontId="94" fillId="33" borderId="14" xfId="0" applyNumberFormat="1" applyFont="1" applyFill="1" applyBorder="1" applyAlignment="1" applyProtection="1">
      <alignment horizontal="center" vertical="center"/>
      <protection/>
    </xf>
    <xf numFmtId="0" fontId="95" fillId="0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 applyProtection="1">
      <alignment horizontal="left" vertical="center"/>
      <protection locked="0"/>
    </xf>
    <xf numFmtId="49" fontId="7" fillId="36" borderId="95" xfId="55" applyNumberFormat="1" applyFont="1" applyFill="1" applyBorder="1" applyAlignment="1" applyProtection="1">
      <alignment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201" fontId="2" fillId="36" borderId="16" xfId="0" applyNumberFormat="1" applyFont="1" applyFill="1" applyBorder="1" applyAlignment="1" applyProtection="1">
      <alignment horizontal="center" vertical="center"/>
      <protection locked="0"/>
    </xf>
    <xf numFmtId="201" fontId="2" fillId="36" borderId="21" xfId="0" applyNumberFormat="1" applyFont="1" applyFill="1" applyBorder="1" applyAlignment="1" applyProtection="1">
      <alignment horizontal="center" vertical="center"/>
      <protection locked="0"/>
    </xf>
    <xf numFmtId="201" fontId="7" fillId="36" borderId="41" xfId="0" applyNumberFormat="1" applyFont="1" applyFill="1" applyBorder="1" applyAlignment="1" applyProtection="1">
      <alignment horizontal="center" vertical="center"/>
      <protection hidden="1"/>
    </xf>
    <xf numFmtId="201" fontId="7" fillId="36" borderId="18" xfId="0" applyNumberFormat="1" applyFont="1" applyFill="1" applyBorder="1" applyAlignment="1" applyProtection="1">
      <alignment horizontal="center" vertical="center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7" fillId="36" borderId="18" xfId="0" applyNumberFormat="1" applyFont="1" applyFill="1" applyBorder="1" applyAlignment="1" applyProtection="1">
      <alignment horizontal="center" vertical="center"/>
      <protection locked="0"/>
    </xf>
    <xf numFmtId="201" fontId="7" fillId="36" borderId="35" xfId="0" applyNumberFormat="1" applyFont="1" applyFill="1" applyBorder="1" applyAlignment="1" applyProtection="1">
      <alignment horizontal="center" vertical="center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hidden="1"/>
    </xf>
    <xf numFmtId="0" fontId="0" fillId="36" borderId="35" xfId="0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197" fontId="2" fillId="36" borderId="10" xfId="0" applyNumberFormat="1" applyFont="1" applyFill="1" applyBorder="1" applyAlignment="1" applyProtection="1">
      <alignment vertical="center"/>
      <protection/>
    </xf>
    <xf numFmtId="49" fontId="2" fillId="36" borderId="33" xfId="0" applyNumberFormat="1" applyFont="1" applyFill="1" applyBorder="1" applyAlignment="1" applyProtection="1">
      <alignment horizontal="left" vertical="center"/>
      <protection locked="0"/>
    </xf>
    <xf numFmtId="49" fontId="2" fillId="36" borderId="96" xfId="55" applyNumberFormat="1" applyFont="1" applyFill="1" applyBorder="1" applyAlignment="1" applyProtection="1">
      <alignment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201" fontId="2" fillId="36" borderId="10" xfId="0" applyNumberFormat="1" applyFont="1" applyFill="1" applyBorder="1" applyAlignment="1" applyProtection="1">
      <alignment horizontal="center" vertical="center"/>
      <protection locked="0"/>
    </xf>
    <xf numFmtId="201" fontId="2" fillId="36" borderId="30" xfId="0" applyNumberFormat="1" applyFont="1" applyFill="1" applyBorder="1" applyAlignment="1" applyProtection="1">
      <alignment horizontal="center" vertical="center"/>
      <protection locked="0"/>
    </xf>
    <xf numFmtId="1" fontId="7" fillId="36" borderId="42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49" fontId="2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30" fillId="36" borderId="42" xfId="55" applyNumberFormat="1" applyFont="1" applyFill="1" applyBorder="1" applyAlignment="1" applyProtection="1">
      <alignment horizontal="center" vertical="center"/>
      <protection hidden="1"/>
    </xf>
    <xf numFmtId="49" fontId="7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36" borderId="10" xfId="55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locked="0"/>
    </xf>
    <xf numFmtId="49" fontId="2" fillId="36" borderId="10" xfId="0" applyNumberFormat="1" applyFont="1" applyFill="1" applyBorder="1" applyAlignment="1" applyProtection="1">
      <alignment horizontal="center" vertical="center"/>
      <protection locked="0"/>
    </xf>
    <xf numFmtId="1" fontId="7" fillId="36" borderId="30" xfId="55" applyNumberFormat="1" applyFont="1" applyFill="1" applyBorder="1" applyAlignment="1" applyProtection="1">
      <alignment horizontal="center" vertical="center"/>
      <protection hidden="1"/>
    </xf>
    <xf numFmtId="49" fontId="2" fillId="36" borderId="33" xfId="0" applyNumberFormat="1" applyFont="1" applyFill="1" applyBorder="1" applyAlignment="1" applyProtection="1">
      <alignment horizontal="left" vertical="center" wrapText="1"/>
      <protection locked="0"/>
    </xf>
    <xf numFmtId="201" fontId="2" fillId="36" borderId="42" xfId="0" applyNumberFormat="1" applyFont="1" applyFill="1" applyBorder="1" applyAlignment="1" applyProtection="1">
      <alignment horizontal="center" vertical="center"/>
      <protection hidden="1"/>
    </xf>
    <xf numFmtId="200" fontId="2" fillId="36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0" applyNumberFormat="1" applyFont="1" applyFill="1" applyBorder="1" applyAlignment="1" applyProtection="1">
      <alignment horizontal="center" vertical="center"/>
      <protection locked="0"/>
    </xf>
    <xf numFmtId="201" fontId="2" fillId="36" borderId="30" xfId="0" applyNumberFormat="1" applyFont="1" applyFill="1" applyBorder="1" applyAlignment="1" applyProtection="1">
      <alignment horizontal="center" vertical="center"/>
      <protection hidden="1"/>
    </xf>
    <xf numFmtId="49" fontId="7" fillId="36" borderId="28" xfId="0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201" fontId="7" fillId="36" borderId="42" xfId="0" applyNumberFormat="1" applyFont="1" applyFill="1" applyBorder="1" applyAlignment="1" applyProtection="1">
      <alignment horizontal="center" vertical="center"/>
      <protection hidden="1"/>
    </xf>
    <xf numFmtId="1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30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30" xfId="0" applyNumberFormat="1" applyFont="1" applyFill="1" applyBorder="1" applyAlignment="1" applyProtection="1">
      <alignment horizontal="center" vertical="center"/>
      <protection/>
    </xf>
    <xf numFmtId="190" fontId="94" fillId="0" borderId="33" xfId="55" applyNumberFormat="1" applyFont="1" applyFill="1" applyBorder="1" applyAlignment="1" applyProtection="1">
      <alignment horizontal="center" vertical="center"/>
      <protection locked="0"/>
    </xf>
    <xf numFmtId="190" fontId="96" fillId="0" borderId="33" xfId="55" applyNumberFormat="1" applyFont="1" applyFill="1" applyBorder="1" applyAlignment="1" applyProtection="1">
      <alignment horizontal="center" vertical="center"/>
      <protection locked="0"/>
    </xf>
    <xf numFmtId="0" fontId="2" fillId="36" borderId="28" xfId="0" applyNumberFormat="1" applyFont="1" applyFill="1" applyBorder="1" applyAlignment="1" applyProtection="1">
      <alignment horizontal="center" vertical="center"/>
      <protection locked="0"/>
    </xf>
    <xf numFmtId="0" fontId="2" fillId="36" borderId="30" xfId="0" applyNumberFormat="1" applyFont="1" applyFill="1" applyBorder="1" applyAlignment="1" applyProtection="1">
      <alignment horizontal="center" vertical="center"/>
      <protection locked="0"/>
    </xf>
    <xf numFmtId="190" fontId="94" fillId="36" borderId="33" xfId="55" applyNumberFormat="1" applyFont="1" applyFill="1" applyBorder="1" applyAlignment="1" applyProtection="1">
      <alignment horizontal="center" vertical="center"/>
      <protection locked="0"/>
    </xf>
    <xf numFmtId="200" fontId="7" fillId="36" borderId="10" xfId="55" applyNumberFormat="1" applyFont="1" applyFill="1" applyBorder="1" applyAlignment="1" applyProtection="1">
      <alignment horizontal="center" vertical="center" wrapText="1"/>
      <protection hidden="1"/>
    </xf>
    <xf numFmtId="201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7" fillId="36" borderId="10" xfId="0" applyNumberFormat="1" applyFont="1" applyFill="1" applyBorder="1" applyAlignment="1" applyProtection="1">
      <alignment horizontal="center" vertical="center"/>
      <protection locked="0"/>
    </xf>
    <xf numFmtId="201" fontId="7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49" fontId="7" fillId="36" borderId="31" xfId="0" applyNumberFormat="1" applyFont="1" applyFill="1" applyBorder="1" applyAlignment="1" applyProtection="1">
      <alignment horizontal="center" vertical="center"/>
      <protection/>
    </xf>
    <xf numFmtId="0" fontId="16" fillId="36" borderId="30" xfId="0" applyFont="1" applyFill="1" applyBorder="1" applyAlignment="1">
      <alignment horizontal="center" vertical="center" wrapText="1"/>
    </xf>
    <xf numFmtId="202" fontId="96" fillId="0" borderId="33" xfId="0" applyNumberFormat="1" applyFont="1" applyFill="1" applyBorder="1" applyAlignment="1" applyProtection="1">
      <alignment horizontal="center" vertical="center"/>
      <protection locked="0"/>
    </xf>
    <xf numFmtId="202" fontId="94" fillId="0" borderId="33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>
      <alignment horizontal="right" vertical="center" wrapText="1"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07" xfId="0" applyNumberFormat="1" applyFont="1" applyFill="1" applyBorder="1" applyAlignment="1">
      <alignment horizontal="left" vertical="center" wrapText="1"/>
    </xf>
    <xf numFmtId="189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191" fontId="94" fillId="35" borderId="32" xfId="0" applyNumberFormat="1" applyFont="1" applyFill="1" applyBorder="1" applyAlignment="1" applyProtection="1">
      <alignment horizontal="center" vertical="center"/>
      <protection hidden="1"/>
    </xf>
    <xf numFmtId="191" fontId="96" fillId="35" borderId="33" xfId="0" applyNumberFormat="1" applyFont="1" applyFill="1" applyBorder="1" applyAlignment="1" applyProtection="1">
      <alignment horizontal="center" vertical="center"/>
      <protection hidden="1"/>
    </xf>
    <xf numFmtId="191" fontId="96" fillId="35" borderId="101" xfId="0" applyNumberFormat="1" applyFont="1" applyFill="1" applyBorder="1" applyAlignment="1" applyProtection="1">
      <alignment horizontal="center" vertical="center"/>
      <protection/>
    </xf>
    <xf numFmtId="191" fontId="94" fillId="35" borderId="101" xfId="0" applyNumberFormat="1" applyFont="1" applyFill="1" applyBorder="1" applyAlignment="1" applyProtection="1">
      <alignment horizontal="center" vertical="center"/>
      <protection/>
    </xf>
    <xf numFmtId="190" fontId="94" fillId="35" borderId="33" xfId="0" applyNumberFormat="1" applyFont="1" applyFill="1" applyBorder="1" applyAlignment="1" applyProtection="1">
      <alignment horizontal="center" vertical="center"/>
      <protection/>
    </xf>
    <xf numFmtId="190" fontId="94" fillId="35" borderId="106" xfId="0" applyNumberFormat="1" applyFont="1" applyFill="1" applyBorder="1" applyAlignment="1">
      <alignment horizontal="center" vertical="center" wrapText="1"/>
    </xf>
    <xf numFmtId="190" fontId="94" fillId="35" borderId="101" xfId="0" applyNumberFormat="1" applyFont="1" applyFill="1" applyBorder="1" applyAlignment="1" applyProtection="1">
      <alignment horizontal="center" vertical="center"/>
      <protection/>
    </xf>
    <xf numFmtId="49" fontId="14" fillId="34" borderId="101" xfId="0" applyNumberFormat="1" applyFont="1" applyFill="1" applyBorder="1" applyAlignment="1">
      <alignment horizontal="left" vertical="center" wrapText="1"/>
    </xf>
    <xf numFmtId="190" fontId="94" fillId="35" borderId="79" xfId="0" applyNumberFormat="1" applyFont="1" applyFill="1" applyBorder="1" applyAlignment="1" applyProtection="1">
      <alignment horizontal="center" vertical="center"/>
      <protection/>
    </xf>
    <xf numFmtId="191" fontId="94" fillId="35" borderId="107" xfId="0" applyNumberFormat="1" applyFont="1" applyFill="1" applyBorder="1" applyAlignment="1" applyProtection="1">
      <alignment horizontal="center" vertical="center"/>
      <protection/>
    </xf>
    <xf numFmtId="191" fontId="96" fillId="35" borderId="107" xfId="0" applyNumberFormat="1" applyFont="1" applyFill="1" applyBorder="1" applyAlignment="1" applyProtection="1">
      <alignment horizontal="center" vertical="center"/>
      <protection/>
    </xf>
    <xf numFmtId="191" fontId="94" fillId="35" borderId="111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188" fontId="2" fillId="0" borderId="10" xfId="0" applyNumberFormat="1" applyFont="1" applyFill="1" applyBorder="1" applyAlignment="1" applyProtection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94" fillId="35" borderId="10" xfId="0" applyNumberFormat="1" applyFont="1" applyFill="1" applyBorder="1" applyAlignment="1" applyProtection="1">
      <alignment horizontal="center" vertical="center"/>
      <protection/>
    </xf>
    <xf numFmtId="190" fontId="94" fillId="35" borderId="15" xfId="0" applyNumberFormat="1" applyFont="1" applyFill="1" applyBorder="1" applyAlignment="1" applyProtection="1">
      <alignment horizontal="center" vertical="center"/>
      <protection/>
    </xf>
    <xf numFmtId="190" fontId="97" fillId="0" borderId="33" xfId="0" applyNumberFormat="1" applyFont="1" applyFill="1" applyBorder="1" applyAlignment="1" applyProtection="1">
      <alignment horizontal="center" vertical="center"/>
      <protection/>
    </xf>
    <xf numFmtId="191" fontId="97" fillId="34" borderId="33" xfId="0" applyNumberFormat="1" applyFont="1" applyFill="1" applyBorder="1" applyAlignment="1" applyProtection="1">
      <alignment horizontal="center" vertical="center"/>
      <protection/>
    </xf>
    <xf numFmtId="191" fontId="97" fillId="0" borderId="33" xfId="0" applyNumberFormat="1" applyFont="1" applyFill="1" applyBorder="1" applyAlignment="1" applyProtection="1">
      <alignment horizontal="center" vertical="center"/>
      <protection/>
    </xf>
    <xf numFmtId="191" fontId="98" fillId="0" borderId="33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left" vertical="center" wrapText="1"/>
    </xf>
    <xf numFmtId="49" fontId="7" fillId="0" borderId="106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89" fontId="2" fillId="33" borderId="38" xfId="0" applyNumberFormat="1" applyFont="1" applyFill="1" applyBorder="1" applyAlignment="1" applyProtection="1">
      <alignment horizontal="center" vertical="center"/>
      <protection/>
    </xf>
    <xf numFmtId="191" fontId="97" fillId="0" borderId="34" xfId="0" applyNumberFormat="1" applyFont="1" applyFill="1" applyBorder="1" applyAlignment="1" applyProtection="1">
      <alignment horizontal="center" vertical="center"/>
      <protection/>
    </xf>
    <xf numFmtId="1" fontId="28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188" fontId="2" fillId="33" borderId="51" xfId="0" applyNumberFormat="1" applyFont="1" applyFill="1" applyBorder="1" applyAlignment="1" applyProtection="1">
      <alignment horizontal="center" vertical="center" wrapText="1"/>
      <protection/>
    </xf>
    <xf numFmtId="191" fontId="94" fillId="33" borderId="112" xfId="0" applyNumberFormat="1" applyFont="1" applyFill="1" applyBorder="1" applyAlignment="1" applyProtection="1">
      <alignment horizontal="center" vertical="center"/>
      <protection/>
    </xf>
    <xf numFmtId="189" fontId="7" fillId="33" borderId="15" xfId="0" applyNumberFormat="1" applyFont="1" applyFill="1" applyBorder="1" applyAlignment="1" applyProtection="1">
      <alignment horizontal="center" vertical="center"/>
      <protection/>
    </xf>
    <xf numFmtId="189" fontId="7" fillId="33" borderId="61" xfId="0" applyNumberFormat="1" applyFont="1" applyFill="1" applyBorder="1" applyAlignment="1" applyProtection="1">
      <alignment horizontal="center" vertical="center"/>
      <protection/>
    </xf>
    <xf numFmtId="1" fontId="7" fillId="33" borderId="26" xfId="0" applyNumberFormat="1" applyFont="1" applyFill="1" applyBorder="1" applyAlignment="1">
      <alignment horizontal="center" vertical="center" wrapText="1"/>
    </xf>
    <xf numFmtId="1" fontId="89" fillId="33" borderId="26" xfId="0" applyNumberFormat="1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10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191" fontId="97" fillId="0" borderId="10" xfId="0" applyNumberFormat="1" applyFont="1" applyFill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89" fillId="33" borderId="27" xfId="0" applyNumberFormat="1" applyFont="1" applyFill="1" applyBorder="1" applyAlignment="1">
      <alignment horizontal="center" vertical="center" wrapText="1"/>
    </xf>
    <xf numFmtId="0" fontId="7" fillId="33" borderId="118" xfId="0" applyNumberFormat="1" applyFont="1" applyFill="1" applyBorder="1" applyAlignment="1">
      <alignment horizontal="center" vertical="center" wrapText="1"/>
    </xf>
    <xf numFmtId="197" fontId="97" fillId="0" borderId="33" xfId="0" applyNumberFormat="1" applyFont="1" applyFill="1" applyBorder="1" applyAlignment="1" applyProtection="1">
      <alignment horizontal="center" vertical="center"/>
      <protection/>
    </xf>
    <xf numFmtId="197" fontId="97" fillId="33" borderId="33" xfId="0" applyNumberFormat="1" applyFont="1" applyFill="1" applyBorder="1" applyAlignment="1" applyProtection="1">
      <alignment horizontal="center" vertical="center"/>
      <protection/>
    </xf>
    <xf numFmtId="197" fontId="98" fillId="33" borderId="33" xfId="0" applyNumberFormat="1" applyFont="1" applyFill="1" applyBorder="1" applyAlignment="1" applyProtection="1">
      <alignment horizontal="center" vertical="center"/>
      <protection/>
    </xf>
    <xf numFmtId="191" fontId="97" fillId="33" borderId="33" xfId="0" applyNumberFormat="1" applyFont="1" applyFill="1" applyBorder="1" applyAlignment="1" applyProtection="1">
      <alignment horizontal="center" vertical="center"/>
      <protection/>
    </xf>
    <xf numFmtId="191" fontId="98" fillId="33" borderId="33" xfId="0" applyNumberFormat="1" applyFont="1" applyFill="1" applyBorder="1" applyAlignment="1" applyProtection="1">
      <alignment horizontal="center" vertical="center"/>
      <protection/>
    </xf>
    <xf numFmtId="197" fontId="97" fillId="33" borderId="32" xfId="0" applyNumberFormat="1" applyFont="1" applyFill="1" applyBorder="1" applyAlignment="1" applyProtection="1">
      <alignment horizontal="center" vertical="center"/>
      <protection/>
    </xf>
    <xf numFmtId="197" fontId="98" fillId="0" borderId="33" xfId="0" applyNumberFormat="1" applyFont="1" applyFill="1" applyBorder="1" applyAlignment="1" applyProtection="1">
      <alignment horizontal="center" vertical="center"/>
      <protection/>
    </xf>
    <xf numFmtId="49" fontId="99" fillId="0" borderId="33" xfId="0" applyNumberFormat="1" applyFont="1" applyFill="1" applyBorder="1" applyAlignment="1" applyProtection="1">
      <alignment horizontal="left" vertical="center"/>
      <protection/>
    </xf>
    <xf numFmtId="1" fontId="99" fillId="33" borderId="28" xfId="0" applyNumberFormat="1" applyFont="1" applyFill="1" applyBorder="1" applyAlignment="1">
      <alignment horizontal="center" vertical="center"/>
    </xf>
    <xf numFmtId="1" fontId="99" fillId="33" borderId="10" xfId="0" applyNumberFormat="1" applyFont="1" applyFill="1" applyBorder="1" applyAlignment="1">
      <alignment horizontal="center" vertical="center"/>
    </xf>
    <xf numFmtId="1" fontId="99" fillId="33" borderId="44" xfId="0" applyNumberFormat="1" applyFont="1" applyFill="1" applyBorder="1" applyAlignment="1" applyProtection="1">
      <alignment horizontal="center" vertical="center"/>
      <protection/>
    </xf>
    <xf numFmtId="198" fontId="97" fillId="33" borderId="28" xfId="0" applyNumberFormat="1" applyFont="1" applyFill="1" applyBorder="1" applyAlignment="1" applyProtection="1">
      <alignment horizontal="center" vertical="center"/>
      <protection/>
    </xf>
    <xf numFmtId="1" fontId="99" fillId="33" borderId="42" xfId="0" applyNumberFormat="1" applyFont="1" applyFill="1" applyBorder="1" applyAlignment="1">
      <alignment horizontal="center" vertical="center"/>
    </xf>
    <xf numFmtId="49" fontId="99" fillId="33" borderId="10" xfId="0" applyNumberFormat="1" applyFont="1" applyFill="1" applyBorder="1" applyAlignment="1">
      <alignment horizontal="center" vertical="center"/>
    </xf>
    <xf numFmtId="0" fontId="99" fillId="33" borderId="10" xfId="0" applyNumberFormat="1" applyFont="1" applyFill="1" applyBorder="1" applyAlignment="1">
      <alignment horizontal="center" vertical="center"/>
    </xf>
    <xf numFmtId="1" fontId="97" fillId="33" borderId="30" xfId="0" applyNumberFormat="1" applyFont="1" applyFill="1" applyBorder="1" applyAlignment="1">
      <alignment horizontal="center" vertical="center" wrapText="1"/>
    </xf>
    <xf numFmtId="0" fontId="99" fillId="33" borderId="42" xfId="0" applyFont="1" applyFill="1" applyBorder="1" applyAlignment="1">
      <alignment horizontal="center" vertical="center" wrapText="1"/>
    </xf>
    <xf numFmtId="49" fontId="99" fillId="33" borderId="28" xfId="0" applyNumberFormat="1" applyFont="1" applyFill="1" applyBorder="1" applyAlignment="1" applyProtection="1">
      <alignment horizontal="center" vertical="center"/>
      <protection/>
    </xf>
    <xf numFmtId="49" fontId="99" fillId="33" borderId="10" xfId="0" applyNumberFormat="1" applyFont="1" applyFill="1" applyBorder="1" applyAlignment="1" applyProtection="1">
      <alignment horizontal="center" vertical="center"/>
      <protection/>
    </xf>
    <xf numFmtId="49" fontId="99" fillId="33" borderId="30" xfId="0" applyNumberFormat="1" applyFont="1" applyFill="1" applyBorder="1" applyAlignment="1" applyProtection="1">
      <alignment horizontal="center" vertical="center"/>
      <protection/>
    </xf>
    <xf numFmtId="188" fontId="99" fillId="0" borderId="0" xfId="0" applyNumberFormat="1" applyFont="1" applyFill="1" applyBorder="1" applyAlignment="1" applyProtection="1">
      <alignment vertical="center"/>
      <protection/>
    </xf>
    <xf numFmtId="49" fontId="99" fillId="34" borderId="33" xfId="0" applyNumberFormat="1" applyFont="1" applyFill="1" applyBorder="1" applyAlignment="1">
      <alignment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48" xfId="0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191" fontId="97" fillId="35" borderId="33" xfId="0" applyNumberFormat="1" applyFont="1" applyFill="1" applyBorder="1" applyAlignment="1" applyProtection="1">
      <alignment horizontal="center" vertical="center"/>
      <protection/>
    </xf>
    <xf numFmtId="191" fontId="97" fillId="35" borderId="79" xfId="0" applyNumberFormat="1" applyFont="1" applyFill="1" applyBorder="1" applyAlignment="1" applyProtection="1">
      <alignment horizontal="center" vertical="center"/>
      <protection/>
    </xf>
    <xf numFmtId="191" fontId="98" fillId="35" borderId="33" xfId="0" applyNumberFormat="1" applyFont="1" applyFill="1" applyBorder="1" applyAlignment="1" applyProtection="1">
      <alignment horizontal="center" vertical="center"/>
      <protection/>
    </xf>
    <xf numFmtId="197" fontId="99" fillId="0" borderId="16" xfId="0" applyNumberFormat="1" applyFont="1" applyFill="1" applyBorder="1" applyAlignment="1">
      <alignment horizontal="center" vertical="center" wrapText="1"/>
    </xf>
    <xf numFmtId="191" fontId="99" fillId="33" borderId="14" xfId="0" applyNumberFormat="1" applyFont="1" applyFill="1" applyBorder="1" applyAlignment="1" applyProtection="1">
      <alignment horizontal="center" vertical="center"/>
      <protection/>
    </xf>
    <xf numFmtId="191" fontId="97" fillId="33" borderId="14" xfId="0" applyNumberFormat="1" applyFont="1" applyFill="1" applyBorder="1" applyAlignment="1" applyProtection="1">
      <alignment horizontal="center" vertical="center"/>
      <protection/>
    </xf>
    <xf numFmtId="197" fontId="99" fillId="0" borderId="10" xfId="0" applyNumberFormat="1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188" fontId="7" fillId="34" borderId="11" xfId="0" applyNumberFormat="1" applyFont="1" applyFill="1" applyBorder="1" applyAlignment="1" applyProtection="1">
      <alignment vertical="center"/>
      <protection/>
    </xf>
    <xf numFmtId="188" fontId="2" fillId="34" borderId="11" xfId="0" applyNumberFormat="1" applyFont="1" applyFill="1" applyBorder="1" applyAlignment="1" applyProtection="1">
      <alignment vertical="center"/>
      <protection/>
    </xf>
    <xf numFmtId="197" fontId="7" fillId="34" borderId="11" xfId="0" applyNumberFormat="1" applyFont="1" applyFill="1" applyBorder="1" applyAlignment="1" applyProtection="1">
      <alignment horizontal="center" vertical="center"/>
      <protection/>
    </xf>
    <xf numFmtId="198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188" fontId="7" fillId="34" borderId="11" xfId="0" applyNumberFormat="1" applyFont="1" applyFill="1" applyBorder="1" applyAlignment="1" applyProtection="1">
      <alignment horizontal="center" vertical="center"/>
      <protection/>
    </xf>
    <xf numFmtId="198" fontId="7" fillId="34" borderId="57" xfId="0" applyNumberFormat="1" applyFont="1" applyFill="1" applyBorder="1" applyAlignment="1">
      <alignment horizontal="center" vertical="center" wrapText="1"/>
    </xf>
    <xf numFmtId="188" fontId="7" fillId="34" borderId="25" xfId="0" applyNumberFormat="1" applyFont="1" applyFill="1" applyBorder="1" applyAlignment="1" applyProtection="1">
      <alignment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>
      <alignment horizontal="right" vertical="center" wrapText="1"/>
    </xf>
    <xf numFmtId="188" fontId="7" fillId="34" borderId="18" xfId="0" applyNumberFormat="1" applyFont="1" applyFill="1" applyBorder="1" applyAlignment="1" applyProtection="1">
      <alignment vertical="center"/>
      <protection/>
    </xf>
    <xf numFmtId="188" fontId="2" fillId="34" borderId="18" xfId="0" applyNumberFormat="1" applyFont="1" applyFill="1" applyBorder="1" applyAlignment="1" applyProtection="1">
      <alignment vertical="center"/>
      <protection/>
    </xf>
    <xf numFmtId="197" fontId="7" fillId="34" borderId="10" xfId="0" applyNumberFormat="1" applyFont="1" applyFill="1" applyBorder="1" applyAlignment="1">
      <alignment horizontal="center" vertical="center" wrapText="1"/>
    </xf>
    <xf numFmtId="188" fontId="7" fillId="34" borderId="39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188" fontId="7" fillId="34" borderId="18" xfId="0" applyNumberFormat="1" applyFont="1" applyFill="1" applyBorder="1" applyAlignment="1" applyProtection="1">
      <alignment horizontal="center" vertical="center"/>
      <protection/>
    </xf>
    <xf numFmtId="188" fontId="7" fillId="34" borderId="36" xfId="0" applyNumberFormat="1" applyFont="1" applyFill="1" applyBorder="1" applyAlignment="1" applyProtection="1">
      <alignment vertical="center"/>
      <protection/>
    </xf>
    <xf numFmtId="188" fontId="7" fillId="34" borderId="43" xfId="0" applyNumberFormat="1" applyFont="1" applyFill="1" applyBorder="1" applyAlignment="1" applyProtection="1">
      <alignment horizontal="center" vertical="center"/>
      <protection/>
    </xf>
    <xf numFmtId="188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right" vertical="center"/>
      <protection/>
    </xf>
    <xf numFmtId="188" fontId="7" fillId="34" borderId="19" xfId="0" applyNumberFormat="1" applyFont="1" applyFill="1" applyBorder="1" applyAlignment="1" applyProtection="1">
      <alignment vertical="center"/>
      <protection/>
    </xf>
    <xf numFmtId="188" fontId="2" fillId="34" borderId="19" xfId="0" applyNumberFormat="1" applyFont="1" applyFill="1" applyBorder="1" applyAlignment="1" applyProtection="1">
      <alignment vertical="center"/>
      <protection/>
    </xf>
    <xf numFmtId="197" fontId="7" fillId="34" borderId="19" xfId="0" applyNumberFormat="1" applyFont="1" applyFill="1" applyBorder="1" applyAlignment="1" applyProtection="1">
      <alignment horizontal="center" vertical="center"/>
      <protection/>
    </xf>
    <xf numFmtId="198" fontId="7" fillId="34" borderId="19" xfId="0" applyNumberFormat="1" applyFont="1" applyFill="1" applyBorder="1" applyAlignment="1" applyProtection="1">
      <alignment horizontal="center" vertical="center"/>
      <protection/>
    </xf>
    <xf numFmtId="188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>
      <alignment horizontal="center" vertical="center" wrapText="1"/>
    </xf>
    <xf numFmtId="188" fontId="7" fillId="34" borderId="72" xfId="0" applyNumberFormat="1" applyFont="1" applyFill="1" applyBorder="1" applyAlignment="1" applyProtection="1">
      <alignment vertical="center"/>
      <protection/>
    </xf>
    <xf numFmtId="49" fontId="7" fillId="34" borderId="72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188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190" fontId="94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4" xfId="0" applyFont="1" applyFill="1" applyBorder="1" applyAlignment="1" applyProtection="1">
      <alignment horizontal="center" vertical="center" wrapText="1"/>
      <protection locked="0"/>
    </xf>
    <xf numFmtId="200" fontId="2" fillId="34" borderId="114" xfId="55" applyNumberFormat="1" applyFont="1" applyFill="1" applyBorder="1" applyAlignment="1" applyProtection="1">
      <alignment horizontal="left" vertical="top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50" xfId="55" applyFont="1" applyFill="1" applyBorder="1" applyAlignment="1" applyProtection="1">
      <alignment horizontal="right" vertical="center"/>
      <protection locked="0"/>
    </xf>
    <xf numFmtId="0" fontId="2" fillId="34" borderId="51" xfId="55" applyFont="1" applyFill="1" applyBorder="1" applyAlignment="1" applyProtection="1">
      <alignment horizontal="right" vertical="center"/>
      <protection locked="0"/>
    </xf>
    <xf numFmtId="190" fontId="94" fillId="34" borderId="94" xfId="55" applyNumberFormat="1" applyFont="1" applyFill="1" applyBorder="1" applyAlignment="1" applyProtection="1">
      <alignment horizontal="center" vertical="center"/>
      <protection locked="0"/>
    </xf>
    <xf numFmtId="201" fontId="7" fillId="34" borderId="27" xfId="0" applyNumberFormat="1" applyFont="1" applyFill="1" applyBorder="1" applyAlignment="1" applyProtection="1">
      <alignment horizontal="center" vertical="center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189" fontId="12" fillId="34" borderId="39" xfId="0" applyNumberFormat="1" applyFont="1" applyFill="1" applyBorder="1" applyAlignment="1" applyProtection="1">
      <alignment horizontal="center" vertical="center"/>
      <protection hidden="1"/>
    </xf>
    <xf numFmtId="189" fontId="12" fillId="34" borderId="40" xfId="0" applyNumberFormat="1" applyFont="1" applyFill="1" applyBorder="1" applyAlignment="1" applyProtection="1">
      <alignment horizontal="center" vertical="center"/>
      <protection hidden="1"/>
    </xf>
    <xf numFmtId="191" fontId="7" fillId="34" borderId="22" xfId="0" applyNumberFormat="1" applyFont="1" applyFill="1" applyBorder="1" applyAlignment="1" applyProtection="1">
      <alignment horizontal="center" vertical="center"/>
      <protection hidden="1"/>
    </xf>
    <xf numFmtId="189" fontId="7" fillId="34" borderId="45" xfId="0" applyNumberFormat="1" applyFont="1" applyFill="1" applyBorder="1" applyAlignment="1" applyProtection="1">
      <alignment horizontal="center" vertical="center"/>
      <protection hidden="1"/>
    </xf>
    <xf numFmtId="189" fontId="7" fillId="34" borderId="39" xfId="0" applyNumberFormat="1" applyFont="1" applyFill="1" applyBorder="1" applyAlignment="1" applyProtection="1">
      <alignment horizontal="center" vertical="center"/>
      <protection hidden="1"/>
    </xf>
    <xf numFmtId="189" fontId="7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191" fontId="7" fillId="34" borderId="46" xfId="0" applyNumberFormat="1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1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91" fontId="30" fillId="34" borderId="46" xfId="0" applyNumberFormat="1" applyFont="1" applyFill="1" applyBorder="1" applyAlignment="1" applyProtection="1">
      <alignment horizontal="center" vertical="center"/>
      <protection hidden="1"/>
    </xf>
    <xf numFmtId="1" fontId="2" fillId="34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191" fontId="7" fillId="34" borderId="48" xfId="0" applyNumberFormat="1" applyFont="1" applyFill="1" applyBorder="1" applyAlignment="1" applyProtection="1">
      <alignment horizontal="center" vertical="center"/>
      <protection hidden="1"/>
    </xf>
    <xf numFmtId="191" fontId="7" fillId="34" borderId="23" xfId="0" applyNumberFormat="1" applyFont="1" applyFill="1" applyBorder="1" applyAlignment="1" applyProtection="1">
      <alignment horizontal="center" vertical="center"/>
      <protection hidden="1"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61" xfId="0" applyNumberFormat="1" applyFont="1" applyFill="1" applyBorder="1" applyAlignment="1" applyProtection="1">
      <alignment horizontal="center" vertical="center"/>
      <protection/>
    </xf>
    <xf numFmtId="0" fontId="12" fillId="34" borderId="51" xfId="0" applyNumberFormat="1" applyFont="1" applyFill="1" applyBorder="1" applyAlignment="1" applyProtection="1">
      <alignment horizontal="center" vertical="center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190" fontId="7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46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188" fontId="7" fillId="34" borderId="42" xfId="0" applyNumberFormat="1" applyFont="1" applyFill="1" applyBorder="1" applyAlignment="1" applyProtection="1">
      <alignment vertical="center"/>
      <protection/>
    </xf>
    <xf numFmtId="188" fontId="7" fillId="34" borderId="10" xfId="0" applyNumberFormat="1" applyFont="1" applyFill="1" applyBorder="1" applyAlignment="1" applyProtection="1">
      <alignment vertical="center"/>
      <protection/>
    </xf>
    <xf numFmtId="188" fontId="2" fillId="34" borderId="30" xfId="0" applyNumberFormat="1" applyFont="1" applyFill="1" applyBorder="1" applyAlignment="1" applyProtection="1">
      <alignment vertical="center"/>
      <protection/>
    </xf>
    <xf numFmtId="197" fontId="7" fillId="34" borderId="33" xfId="0" applyNumberFormat="1" applyFont="1" applyFill="1" applyBorder="1" applyAlignment="1" applyProtection="1">
      <alignment horizontal="center" vertical="center"/>
      <protection/>
    </xf>
    <xf numFmtId="188" fontId="7" fillId="34" borderId="22" xfId="0" applyNumberFormat="1" applyFont="1" applyFill="1" applyBorder="1" applyAlignment="1" applyProtection="1">
      <alignment horizontal="center" vertical="center"/>
      <protection/>
    </xf>
    <xf numFmtId="188" fontId="7" fillId="34" borderId="42" xfId="0" applyNumberFormat="1" applyFont="1" applyFill="1" applyBorder="1" applyAlignment="1" applyProtection="1">
      <alignment horizontal="center" vertical="center"/>
      <protection/>
    </xf>
    <xf numFmtId="188" fontId="7" fillId="34" borderId="10" xfId="0" applyNumberFormat="1" applyFont="1" applyFill="1" applyBorder="1" applyAlignment="1" applyProtection="1">
      <alignment horizontal="center" vertical="center"/>
      <protection/>
    </xf>
    <xf numFmtId="188" fontId="7" fillId="34" borderId="30" xfId="0" applyNumberFormat="1" applyFont="1" applyFill="1" applyBorder="1" applyAlignment="1" applyProtection="1">
      <alignment horizontal="center" vertical="center"/>
      <protection/>
    </xf>
    <xf numFmtId="18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49" fontId="7" fillId="34" borderId="20" xfId="0" applyNumberFormat="1" applyFont="1" applyFill="1" applyBorder="1" applyAlignment="1" applyProtection="1">
      <alignment horizontal="right" vertical="center" wrapText="1"/>
      <protection/>
    </xf>
    <xf numFmtId="188" fontId="7" fillId="34" borderId="23" xfId="0" applyNumberFormat="1" applyFont="1" applyFill="1" applyBorder="1" applyAlignment="1" applyProtection="1">
      <alignment vertical="center"/>
      <protection/>
    </xf>
    <xf numFmtId="188" fontId="2" fillId="34" borderId="20" xfId="0" applyNumberFormat="1" applyFont="1" applyFill="1" applyBorder="1" applyAlignment="1" applyProtection="1">
      <alignment vertical="center"/>
      <protection/>
    </xf>
    <xf numFmtId="197" fontId="90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34" xfId="0" applyNumberFormat="1" applyFont="1" applyFill="1" applyBorder="1" applyAlignment="1">
      <alignment horizontal="center" vertical="center"/>
    </xf>
    <xf numFmtId="197" fontId="33" fillId="34" borderId="23" xfId="0" applyNumberFormat="1" applyFont="1" applyFill="1" applyBorder="1" applyAlignment="1" applyProtection="1">
      <alignment horizontal="center" vertical="center"/>
      <protection/>
    </xf>
    <xf numFmtId="197" fontId="33" fillId="34" borderId="11" xfId="0" applyNumberFormat="1" applyFont="1" applyFill="1" applyBorder="1" applyAlignment="1" applyProtection="1">
      <alignment horizontal="center" vertical="center"/>
      <protection/>
    </xf>
    <xf numFmtId="197" fontId="33" fillId="34" borderId="20" xfId="0" applyNumberFormat="1" applyFont="1" applyFill="1" applyBorder="1" applyAlignment="1" applyProtection="1">
      <alignment horizontal="center" vertical="center"/>
      <protection/>
    </xf>
    <xf numFmtId="188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>
      <alignment horizontal="right" vertical="center" wrapText="1"/>
    </xf>
    <xf numFmtId="1" fontId="7" fillId="34" borderId="22" xfId="0" applyNumberFormat="1" applyFont="1" applyFill="1" applyBorder="1" applyAlignment="1">
      <alignment horizontal="center" vertical="center"/>
    </xf>
    <xf numFmtId="188" fontId="33" fillId="34" borderId="23" xfId="0" applyNumberFormat="1" applyFont="1" applyFill="1" applyBorder="1" applyAlignment="1" applyProtection="1">
      <alignment horizontal="center" vertical="center"/>
      <protection/>
    </xf>
    <xf numFmtId="49" fontId="33" fillId="34" borderId="11" xfId="0" applyNumberFormat="1" applyFont="1" applyFill="1" applyBorder="1" applyAlignment="1" applyProtection="1">
      <alignment horizontal="center" vertical="center"/>
      <protection/>
    </xf>
    <xf numFmtId="188" fontId="33" fillId="34" borderId="11" xfId="0" applyNumberFormat="1" applyFont="1" applyFill="1" applyBorder="1" applyAlignment="1" applyProtection="1">
      <alignment horizontal="center" vertical="center"/>
      <protection/>
    </xf>
    <xf numFmtId="188" fontId="33" fillId="34" borderId="20" xfId="0" applyNumberFormat="1" applyFont="1" applyFill="1" applyBorder="1" applyAlignment="1" applyProtection="1">
      <alignment horizontal="center" vertical="center"/>
      <protection/>
    </xf>
    <xf numFmtId="1" fontId="7" fillId="34" borderId="112" xfId="0" applyNumberFormat="1" applyFont="1" applyFill="1" applyBorder="1" applyAlignment="1">
      <alignment horizontal="center" vertical="center"/>
    </xf>
    <xf numFmtId="198" fontId="33" fillId="34" borderId="23" xfId="0" applyNumberFormat="1" applyFont="1" applyFill="1" applyBorder="1" applyAlignment="1" applyProtection="1">
      <alignment horizontal="center" vertical="center"/>
      <protection/>
    </xf>
    <xf numFmtId="198" fontId="33" fillId="34" borderId="11" xfId="0" applyNumberFormat="1" applyFont="1" applyFill="1" applyBorder="1" applyAlignment="1" applyProtection="1">
      <alignment horizontal="center" vertical="center"/>
      <protection/>
    </xf>
    <xf numFmtId="198" fontId="33" fillId="34" borderId="20" xfId="0" applyNumberFormat="1" applyFont="1" applyFill="1" applyBorder="1" applyAlignment="1" applyProtection="1">
      <alignment horizontal="center" vertical="center"/>
      <protection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12" fillId="35" borderId="39" xfId="0" applyNumberFormat="1" applyFont="1" applyFill="1" applyBorder="1" applyAlignment="1" applyProtection="1">
      <alignment horizontal="center" vertical="center"/>
      <protection/>
    </xf>
    <xf numFmtId="190" fontId="7" fillId="35" borderId="39" xfId="0" applyNumberFormat="1" applyFont="1" applyFill="1" applyBorder="1" applyAlignment="1" applyProtection="1">
      <alignment horizontal="center" vertical="center"/>
      <protection/>
    </xf>
    <xf numFmtId="49" fontId="12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right" vertical="center"/>
      <protection/>
    </xf>
    <xf numFmtId="188" fontId="7" fillId="35" borderId="16" xfId="0" applyNumberFormat="1" applyFont="1" applyFill="1" applyBorder="1" applyAlignment="1" applyProtection="1">
      <alignment vertical="center"/>
      <protection/>
    </xf>
    <xf numFmtId="188" fontId="2" fillId="35" borderId="16" xfId="0" applyNumberFormat="1" applyFont="1" applyFill="1" applyBorder="1" applyAlignment="1" applyProtection="1">
      <alignment vertical="center"/>
      <protection/>
    </xf>
    <xf numFmtId="197" fontId="7" fillId="35" borderId="16" xfId="0" applyNumberFormat="1" applyFont="1" applyFill="1" applyBorder="1" applyAlignment="1" applyProtection="1">
      <alignment horizontal="center" vertical="center"/>
      <protection/>
    </xf>
    <xf numFmtId="188" fontId="7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49" fontId="12" fillId="35" borderId="10" xfId="0" applyNumberFormat="1" applyFont="1" applyFill="1" applyBorder="1" applyAlignment="1" applyProtection="1">
      <alignment horizontal="center" vertical="center"/>
      <protection/>
    </xf>
    <xf numFmtId="190" fontId="97" fillId="36" borderId="32" xfId="55" applyNumberFormat="1" applyFont="1" applyFill="1" applyBorder="1" applyAlignment="1" applyProtection="1">
      <alignment horizontal="center" vertical="center"/>
      <protection locked="0"/>
    </xf>
    <xf numFmtId="190" fontId="97" fillId="0" borderId="33" xfId="55" applyNumberFormat="1" applyFont="1" applyFill="1" applyBorder="1" applyAlignment="1" applyProtection="1">
      <alignment horizontal="center" vertical="center"/>
      <protection locked="0"/>
    </xf>
    <xf numFmtId="190" fontId="98" fillId="0" borderId="33" xfId="55" applyNumberFormat="1" applyFont="1" applyFill="1" applyBorder="1" applyAlignment="1" applyProtection="1">
      <alignment horizontal="center" vertical="center"/>
      <protection locked="0"/>
    </xf>
    <xf numFmtId="190" fontId="97" fillId="0" borderId="33" xfId="0" applyNumberFormat="1" applyFont="1" applyFill="1" applyBorder="1" applyAlignment="1" applyProtection="1">
      <alignment horizontal="center" vertical="center"/>
      <protection locked="0"/>
    </xf>
    <xf numFmtId="190" fontId="98" fillId="0" borderId="33" xfId="0" applyNumberFormat="1" applyFont="1" applyFill="1" applyBorder="1" applyAlignment="1" applyProtection="1">
      <alignment horizontal="center" vertical="center"/>
      <protection locked="0"/>
    </xf>
    <xf numFmtId="202" fontId="97" fillId="0" borderId="33" xfId="0" applyNumberFormat="1" applyFont="1" applyFill="1" applyBorder="1" applyAlignment="1" applyProtection="1">
      <alignment horizontal="center" vertical="center"/>
      <protection locked="0"/>
    </xf>
    <xf numFmtId="202" fontId="98" fillId="0" borderId="33" xfId="0" applyNumberFormat="1" applyFont="1" applyFill="1" applyBorder="1" applyAlignment="1" applyProtection="1">
      <alignment horizontal="center" vertical="center"/>
      <protection locked="0"/>
    </xf>
    <xf numFmtId="190" fontId="97" fillId="0" borderId="34" xfId="55" applyNumberFormat="1" applyFont="1" applyFill="1" applyBorder="1" applyAlignment="1" applyProtection="1">
      <alignment horizontal="center" vertical="center"/>
      <protection locked="0"/>
    </xf>
    <xf numFmtId="190" fontId="97" fillId="0" borderId="31" xfId="55" applyNumberFormat="1" applyFont="1" applyFill="1" applyBorder="1" applyAlignment="1" applyProtection="1">
      <alignment horizontal="center" vertical="center"/>
      <protection locked="0"/>
    </xf>
    <xf numFmtId="190" fontId="98" fillId="0" borderId="31" xfId="55" applyNumberFormat="1" applyFont="1" applyFill="1" applyBorder="1" applyAlignment="1" applyProtection="1">
      <alignment horizontal="center" vertical="center"/>
      <protection locked="0"/>
    </xf>
    <xf numFmtId="190" fontId="97" fillId="0" borderId="68" xfId="55" applyNumberFormat="1" applyFont="1" applyFill="1" applyBorder="1" applyAlignment="1" applyProtection="1">
      <alignment horizontal="center" vertical="center"/>
      <protection locked="0"/>
    </xf>
    <xf numFmtId="190" fontId="97" fillId="34" borderId="33" xfId="55" applyNumberFormat="1" applyFont="1" applyFill="1" applyBorder="1" applyAlignment="1" applyProtection="1">
      <alignment horizontal="center" vertical="center"/>
      <protection locked="0"/>
    </xf>
    <xf numFmtId="190" fontId="98" fillId="34" borderId="33" xfId="55" applyNumberFormat="1" applyFont="1" applyFill="1" applyBorder="1" applyAlignment="1" applyProtection="1">
      <alignment horizontal="center" vertical="center"/>
      <protection locked="0"/>
    </xf>
    <xf numFmtId="190" fontId="99" fillId="34" borderId="33" xfId="55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>
      <alignment horizontal="center" vertical="center" wrapText="1"/>
    </xf>
    <xf numFmtId="49" fontId="97" fillId="35" borderId="45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32" borderId="10" xfId="0" applyNumberFormat="1" applyFont="1" applyFill="1" applyBorder="1" applyAlignment="1" applyProtection="1">
      <alignment vertical="center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2" fontId="99" fillId="0" borderId="0" xfId="0" applyNumberFormat="1" applyFont="1" applyFill="1" applyBorder="1" applyAlignment="1" applyProtection="1">
      <alignment vertical="center"/>
      <protection/>
    </xf>
    <xf numFmtId="49" fontId="97" fillId="34" borderId="72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right" vertical="center"/>
      <protection/>
    </xf>
    <xf numFmtId="188" fontId="7" fillId="35" borderId="39" xfId="0" applyNumberFormat="1" applyFont="1" applyFill="1" applyBorder="1" applyAlignment="1" applyProtection="1">
      <alignment vertical="center"/>
      <protection/>
    </xf>
    <xf numFmtId="188" fontId="2" fillId="35" borderId="39" xfId="0" applyNumberFormat="1" applyFont="1" applyFill="1" applyBorder="1" applyAlignment="1" applyProtection="1">
      <alignment vertical="center"/>
      <protection/>
    </xf>
    <xf numFmtId="197" fontId="7" fillId="35" borderId="39" xfId="0" applyNumberFormat="1" applyFont="1" applyFill="1" applyBorder="1" applyAlignment="1" applyProtection="1">
      <alignment horizontal="center" vertical="center"/>
      <protection/>
    </xf>
    <xf numFmtId="188" fontId="2" fillId="35" borderId="39" xfId="0" applyNumberFormat="1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40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vertical="center"/>
      <protection/>
    </xf>
    <xf numFmtId="0" fontId="7" fillId="35" borderId="39" xfId="0" applyFont="1" applyFill="1" applyBorder="1" applyAlignment="1">
      <alignment horizontal="right" vertical="center" wrapText="1"/>
    </xf>
    <xf numFmtId="188" fontId="7" fillId="35" borderId="39" xfId="0" applyNumberFormat="1" applyFont="1" applyFill="1" applyBorder="1" applyAlignment="1" applyProtection="1">
      <alignment horizontal="center" vertical="center"/>
      <protection/>
    </xf>
    <xf numFmtId="49" fontId="2" fillId="35" borderId="39" xfId="0" applyNumberFormat="1" applyFont="1" applyFill="1" applyBorder="1" applyAlignment="1" applyProtection="1">
      <alignment horizontal="center" vertical="center"/>
      <protection/>
    </xf>
    <xf numFmtId="0" fontId="2" fillId="35" borderId="39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horizontal="right" vertical="center" wrapText="1"/>
      <protection/>
    </xf>
    <xf numFmtId="198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96" xfId="0" applyNumberFormat="1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>
      <alignment horizontal="left" vertical="top"/>
    </xf>
    <xf numFmtId="0" fontId="0" fillId="35" borderId="39" xfId="0" applyFont="1" applyFill="1" applyBorder="1" applyAlignment="1">
      <alignment horizontal="left" vertical="top"/>
    </xf>
    <xf numFmtId="0" fontId="0" fillId="35" borderId="4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vertical="top" wrapText="1"/>
    </xf>
    <xf numFmtId="197" fontId="7" fillId="0" borderId="1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>
      <alignment horizontal="center" vertical="top" wrapText="1"/>
    </xf>
    <xf numFmtId="197" fontId="2" fillId="35" borderId="0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36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28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72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73" xfId="0" applyNumberFormat="1" applyFont="1" applyFill="1" applyBorder="1" applyAlignment="1" applyProtection="1">
      <alignment horizontal="center" vertical="center"/>
      <protection/>
    </xf>
    <xf numFmtId="49" fontId="7" fillId="35" borderId="40" xfId="0" applyNumberFormat="1" applyFont="1" applyFill="1" applyBorder="1" applyAlignment="1" applyProtection="1">
      <alignment horizontal="right" vertical="center" wrapText="1"/>
      <protection/>
    </xf>
    <xf numFmtId="188" fontId="7" fillId="35" borderId="45" xfId="0" applyNumberFormat="1" applyFont="1" applyFill="1" applyBorder="1" applyAlignment="1" applyProtection="1">
      <alignment vertical="center"/>
      <protection/>
    </xf>
    <xf numFmtId="188" fontId="2" fillId="35" borderId="40" xfId="0" applyNumberFormat="1" applyFont="1" applyFill="1" applyBorder="1" applyAlignment="1" applyProtection="1">
      <alignment vertical="center"/>
      <protection/>
    </xf>
    <xf numFmtId="189" fontId="2" fillId="35" borderId="26" xfId="0" applyNumberFormat="1" applyFont="1" applyFill="1" applyBorder="1" applyAlignment="1" applyProtection="1">
      <alignment horizontal="center" vertical="center"/>
      <protection/>
    </xf>
    <xf numFmtId="189" fontId="2" fillId="35" borderId="27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 applyProtection="1">
      <alignment vertical="center"/>
      <protection/>
    </xf>
    <xf numFmtId="189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2" fillId="35" borderId="79" xfId="0" applyNumberFormat="1" applyFont="1" applyFill="1" applyBorder="1" applyAlignment="1" applyProtection="1">
      <alignment horizontal="left" vertical="center"/>
      <protection/>
    </xf>
    <xf numFmtId="49" fontId="2" fillId="35" borderId="89" xfId="0" applyNumberFormat="1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192" fontId="2" fillId="35" borderId="21" xfId="0" applyNumberFormat="1" applyFont="1" applyFill="1" applyBorder="1" applyAlignment="1" applyProtection="1">
      <alignment horizontal="center" vertical="center" wrapText="1"/>
      <protection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left" vertical="center" wrapText="1"/>
    </xf>
    <xf numFmtId="201" fontId="2" fillId="35" borderId="80" xfId="54" applyNumberFormat="1" applyFont="1" applyFill="1" applyBorder="1" applyAlignment="1" applyProtection="1">
      <alignment horizontal="center" vertical="center"/>
      <protection/>
    </xf>
    <xf numFmtId="49" fontId="2" fillId="35" borderId="90" xfId="54" applyNumberFormat="1" applyFont="1" applyFill="1" applyBorder="1" applyAlignment="1" applyProtection="1">
      <alignment horizontal="center" vertical="center"/>
      <protection/>
    </xf>
    <xf numFmtId="1" fontId="30" fillId="35" borderId="85" xfId="54" applyNumberFormat="1" applyFont="1" applyFill="1" applyBorder="1" applyAlignment="1" applyProtection="1">
      <alignment horizontal="center" vertical="center"/>
      <protection/>
    </xf>
    <xf numFmtId="201" fontId="2" fillId="35" borderId="88" xfId="54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92" xfId="54" applyNumberFormat="1" applyFont="1" applyFill="1" applyBorder="1" applyAlignment="1">
      <alignment horizontal="left" vertical="center" wrapText="1"/>
      <protection/>
    </xf>
    <xf numFmtId="201" fontId="2" fillId="35" borderId="85" xfId="54" applyNumberFormat="1" applyFont="1" applyFill="1" applyBorder="1" applyAlignment="1" applyProtection="1">
      <alignment horizontal="center" vertical="center"/>
      <protection/>
    </xf>
    <xf numFmtId="49" fontId="2" fillId="35" borderId="81" xfId="54" applyNumberFormat="1" applyFont="1" applyFill="1" applyBorder="1" applyAlignment="1" applyProtection="1">
      <alignment horizontal="center" vertical="center"/>
      <protection/>
    </xf>
    <xf numFmtId="1" fontId="2" fillId="35" borderId="85" xfId="54" applyNumberFormat="1" applyFont="1" applyFill="1" applyBorder="1" applyAlignment="1" applyProtection="1">
      <alignment horizontal="center" vertical="center"/>
      <protection/>
    </xf>
    <xf numFmtId="1" fontId="7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 applyProtection="1">
      <alignment horizontal="left" vertical="center"/>
      <protection/>
    </xf>
    <xf numFmtId="0" fontId="2" fillId="35" borderId="4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35" borderId="30" xfId="0" applyNumberFormat="1" applyFont="1" applyFill="1" applyBorder="1" applyAlignment="1" applyProtection="1">
      <alignment horizontal="center" vertical="center" wrapText="1"/>
      <protection/>
    </xf>
    <xf numFmtId="1" fontId="2" fillId="35" borderId="28" xfId="0" applyNumberFormat="1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vertical="center" wrapText="1"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49" fontId="7" fillId="35" borderId="106" xfId="0" applyNumberFormat="1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18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18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 applyProtection="1">
      <alignment horizontal="center" vertical="center"/>
      <protection/>
    </xf>
    <xf numFmtId="1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left" vertical="center"/>
      <protection/>
    </xf>
    <xf numFmtId="49" fontId="2" fillId="35" borderId="10" xfId="0" applyNumberFormat="1" applyFont="1" applyFill="1" applyBorder="1" applyAlignment="1">
      <alignment horizontal="left" vertical="center" wrapText="1"/>
    </xf>
    <xf numFmtId="0" fontId="7" fillId="35" borderId="44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188" fontId="2" fillId="35" borderId="51" xfId="0" applyNumberFormat="1" applyFont="1" applyFill="1" applyBorder="1" applyAlignment="1" applyProtection="1">
      <alignment horizontal="center" vertical="center" wrapText="1"/>
      <protection/>
    </xf>
    <xf numFmtId="189" fontId="7" fillId="35" borderId="15" xfId="0" applyNumberFormat="1" applyFont="1" applyFill="1" applyBorder="1" applyAlignment="1" applyProtection="1">
      <alignment horizontal="center" vertical="center"/>
      <protection/>
    </xf>
    <xf numFmtId="189" fontId="7" fillId="35" borderId="61" xfId="0" applyNumberFormat="1" applyFont="1" applyFill="1" applyBorder="1" applyAlignment="1" applyProtection="1">
      <alignment horizontal="center" vertical="center"/>
      <protection/>
    </xf>
    <xf numFmtId="1" fontId="7" fillId="35" borderId="27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188" fontId="2" fillId="35" borderId="40" xfId="0" applyNumberFormat="1" applyFont="1" applyFill="1" applyBorder="1" applyAlignment="1" applyProtection="1">
      <alignment horizontal="center" vertical="center" wrapText="1"/>
      <protection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87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 wrapText="1"/>
      <protection/>
    </xf>
    <xf numFmtId="1" fontId="7" fillId="35" borderId="23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20" xfId="0" applyNumberFormat="1" applyFont="1" applyFill="1" applyBorder="1" applyAlignment="1">
      <alignment horizontal="center" vertical="center" wrapText="1"/>
    </xf>
    <xf numFmtId="49" fontId="2" fillId="35" borderId="34" xfId="0" applyNumberFormat="1" applyFont="1" applyFill="1" applyBorder="1" applyAlignment="1">
      <alignment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98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left" vertical="center" wrapText="1"/>
    </xf>
    <xf numFmtId="0" fontId="2" fillId="35" borderId="28" xfId="0" applyNumberFormat="1" applyFont="1" applyFill="1" applyBorder="1" applyAlignment="1">
      <alignment horizontal="center" vertical="center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197" fontId="2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>
      <alignment horizontal="left" vertical="center" wrapText="1"/>
    </xf>
    <xf numFmtId="0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38" xfId="0" applyNumberFormat="1" applyFont="1" applyFill="1" applyBorder="1" applyAlignment="1" applyProtection="1">
      <alignment horizontal="center" vertical="center"/>
      <protection/>
    </xf>
    <xf numFmtId="197" fontId="7" fillId="35" borderId="34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left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49" fontId="2" fillId="35" borderId="32" xfId="0" applyNumberFormat="1" applyFont="1" applyFill="1" applyBorder="1" applyAlignment="1" applyProtection="1">
      <alignment horizontal="left" vertical="center"/>
      <protection/>
    </xf>
    <xf numFmtId="49" fontId="2" fillId="35" borderId="32" xfId="0" applyNumberFormat="1" applyFont="1" applyFill="1" applyBorder="1" applyAlignment="1">
      <alignment vertical="center" wrapText="1"/>
    </xf>
    <xf numFmtId="1" fontId="2" fillId="35" borderId="36" xfId="0" applyNumberFormat="1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 horizontal="center" vertical="center"/>
    </xf>
    <xf numFmtId="198" fontId="7" fillId="35" borderId="36" xfId="0" applyNumberFormat="1" applyFont="1" applyFill="1" applyBorder="1" applyAlignment="1" applyProtection="1">
      <alignment horizontal="center" vertical="center"/>
      <protection/>
    </xf>
    <xf numFmtId="1" fontId="2" fillId="35" borderId="41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>
      <alignment horizontal="left" vertical="center" wrapText="1"/>
    </xf>
    <xf numFmtId="1" fontId="30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 applyProtection="1">
      <alignment horizontal="center" vertical="center"/>
      <protection/>
    </xf>
    <xf numFmtId="49" fontId="7" fillId="35" borderId="30" xfId="0" applyNumberFormat="1" applyFont="1" applyFill="1" applyBorder="1" applyAlignment="1" applyProtection="1">
      <alignment horizontal="center" vertical="center"/>
      <protection/>
    </xf>
    <xf numFmtId="197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>
      <alignment horizontal="center" vertical="center" wrapText="1"/>
    </xf>
    <xf numFmtId="188" fontId="7" fillId="35" borderId="37" xfId="0" applyNumberFormat="1" applyFont="1" applyFill="1" applyBorder="1" applyAlignment="1" applyProtection="1">
      <alignment horizontal="center" vertical="center"/>
      <protection/>
    </xf>
    <xf numFmtId="198" fontId="7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 applyProtection="1">
      <alignment horizontal="left" vertical="center" wrapText="1"/>
      <protection locked="0"/>
    </xf>
    <xf numFmtId="49" fontId="2" fillId="35" borderId="89" xfId="0" applyNumberFormat="1" applyFont="1" applyFill="1" applyBorder="1" applyAlignment="1" applyProtection="1">
      <alignment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NumberFormat="1" applyFont="1" applyFill="1" applyBorder="1" applyAlignment="1" applyProtection="1">
      <alignment horizontal="center" vertical="center"/>
      <protection locked="0"/>
    </xf>
    <xf numFmtId="189" fontId="7" fillId="35" borderId="42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93" xfId="0" applyFont="1" applyFill="1" applyBorder="1" applyAlignment="1" applyProtection="1">
      <alignment vertical="center" wrapText="1"/>
      <protection locked="0"/>
    </xf>
    <xf numFmtId="49" fontId="2" fillId="35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72" xfId="0" applyNumberFormat="1" applyFont="1" applyFill="1" applyBorder="1" applyAlignment="1" applyProtection="1">
      <alignment horizontal="center" vertical="center"/>
      <protection locked="0"/>
    </xf>
    <xf numFmtId="49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73" xfId="0" applyNumberFormat="1" applyFont="1" applyFill="1" applyBorder="1" applyAlignment="1" applyProtection="1">
      <alignment horizontal="center" vertical="center"/>
      <protection locked="0"/>
    </xf>
    <xf numFmtId="201" fontId="30" fillId="35" borderId="82" xfId="0" applyNumberFormat="1" applyFont="1" applyFill="1" applyBorder="1" applyAlignment="1" applyProtection="1">
      <alignment horizontal="center" vertical="center"/>
      <protection hidden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 applyProtection="1">
      <alignment horizontal="center" vertical="center" wrapText="1"/>
      <protection hidden="1"/>
    </xf>
    <xf numFmtId="189" fontId="12" fillId="35" borderId="11" xfId="0" applyNumberFormat="1" applyFont="1" applyFill="1" applyBorder="1" applyAlignment="1" applyProtection="1">
      <alignment horizontal="center" vertical="center"/>
      <protection hidden="1"/>
    </xf>
    <xf numFmtId="189" fontId="12" fillId="35" borderId="20" xfId="0" applyNumberFormat="1" applyFont="1" applyFill="1" applyBorder="1" applyAlignment="1" applyProtection="1">
      <alignment horizontal="center" vertical="center"/>
      <protection hidden="1"/>
    </xf>
    <xf numFmtId="189" fontId="30" fillId="35" borderId="23" xfId="0" applyNumberFormat="1" applyFont="1" applyFill="1" applyBorder="1" applyAlignment="1" applyProtection="1">
      <alignment horizontal="center" vertical="center"/>
      <protection hidden="1"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/>
    </xf>
    <xf numFmtId="49" fontId="7" fillId="35" borderId="25" xfId="0" applyNumberFormat="1" applyFont="1" applyFill="1" applyBorder="1" applyAlignment="1">
      <alignment horizontal="center" vertical="center"/>
    </xf>
    <xf numFmtId="188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188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49" fontId="7" fillId="35" borderId="15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189" fontId="2" fillId="35" borderId="15" xfId="0" applyNumberFormat="1" applyFont="1" applyFill="1" applyBorder="1" applyAlignment="1" applyProtection="1">
      <alignment horizontal="center" vertical="center"/>
      <protection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57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89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35" borderId="14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" fontId="7" fillId="35" borderId="14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49" fontId="7" fillId="35" borderId="83" xfId="0" applyNumberFormat="1" applyFont="1" applyFill="1" applyBorder="1" applyAlignment="1">
      <alignment vertical="center" wrapText="1"/>
    </xf>
    <xf numFmtId="49" fontId="2" fillId="35" borderId="84" xfId="0" applyNumberFormat="1" applyFont="1" applyFill="1" applyBorder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49" fontId="13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72" xfId="0" applyNumberFormat="1" applyFont="1" applyFill="1" applyBorder="1" applyAlignment="1">
      <alignment horizontal="center" vertical="center" wrapText="1"/>
    </xf>
    <xf numFmtId="49" fontId="7" fillId="35" borderId="72" xfId="0" applyNumberFormat="1" applyFont="1" applyFill="1" applyBorder="1" applyAlignment="1" applyProtection="1">
      <alignment horizontal="center" vertical="center"/>
      <protection/>
    </xf>
    <xf numFmtId="49" fontId="7" fillId="35" borderId="36" xfId="0" applyNumberFormat="1" applyFont="1" applyFill="1" applyBorder="1" applyAlignment="1">
      <alignment horizontal="center" vertical="center" wrapText="1"/>
    </xf>
    <xf numFmtId="49" fontId="7" fillId="35" borderId="36" xfId="0" applyNumberFormat="1" applyFont="1" applyFill="1" applyBorder="1" applyAlignment="1" applyProtection="1">
      <alignment horizontal="center" vertical="center"/>
      <protection/>
    </xf>
    <xf numFmtId="49" fontId="7" fillId="35" borderId="56" xfId="0" applyNumberFormat="1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>
      <alignment horizontal="center" vertical="center" wrapText="1"/>
    </xf>
    <xf numFmtId="0" fontId="7" fillId="35" borderId="105" xfId="0" applyNumberFormat="1" applyFont="1" applyFill="1" applyBorder="1" applyAlignment="1">
      <alignment horizontal="center" vertical="center" wrapText="1"/>
    </xf>
    <xf numFmtId="198" fontId="7" fillId="35" borderId="57" xfId="0" applyNumberFormat="1" applyFont="1" applyFill="1" applyBorder="1" applyAlignment="1">
      <alignment horizontal="center" vertical="center" wrapText="1"/>
    </xf>
    <xf numFmtId="188" fontId="7" fillId="35" borderId="25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 applyProtection="1">
      <alignment horizontal="right" vertical="center"/>
      <protection/>
    </xf>
    <xf numFmtId="0" fontId="7" fillId="35" borderId="14" xfId="0" applyFont="1" applyFill="1" applyBorder="1" applyAlignment="1">
      <alignment horizontal="right" vertical="center" wrapText="1"/>
    </xf>
    <xf numFmtId="188" fontId="7" fillId="35" borderId="18" xfId="0" applyNumberFormat="1" applyFont="1" applyFill="1" applyBorder="1" applyAlignment="1" applyProtection="1">
      <alignment vertical="center"/>
      <protection/>
    </xf>
    <xf numFmtId="188" fontId="2" fillId="35" borderId="18" xfId="0" applyNumberFormat="1" applyFont="1" applyFill="1" applyBorder="1" applyAlignment="1" applyProtection="1">
      <alignment vertical="center"/>
      <protection/>
    </xf>
    <xf numFmtId="197" fontId="7" fillId="35" borderId="10" xfId="0" applyNumberFormat="1" applyFont="1" applyFill="1" applyBorder="1" applyAlignment="1">
      <alignment horizontal="center" vertical="center" wrapText="1"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188" fontId="7" fillId="35" borderId="36" xfId="0" applyNumberFormat="1" applyFont="1" applyFill="1" applyBorder="1" applyAlignment="1" applyProtection="1">
      <alignment vertical="center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49" fontId="7" fillId="35" borderId="19" xfId="0" applyNumberFormat="1" applyFont="1" applyFill="1" applyBorder="1" applyAlignment="1" applyProtection="1">
      <alignment horizontal="right" vertical="center"/>
      <protection/>
    </xf>
    <xf numFmtId="188" fontId="2" fillId="35" borderId="19" xfId="0" applyNumberFormat="1" applyFont="1" applyFill="1" applyBorder="1" applyAlignment="1" applyProtection="1">
      <alignment vertical="center"/>
      <protection/>
    </xf>
    <xf numFmtId="197" fontId="7" fillId="35" borderId="19" xfId="0" applyNumberFormat="1" applyFont="1" applyFill="1" applyBorder="1" applyAlignment="1" applyProtection="1">
      <alignment horizontal="center" vertical="center"/>
      <protection/>
    </xf>
    <xf numFmtId="198" fontId="7" fillId="35" borderId="19" xfId="0" applyNumberFormat="1" applyFont="1" applyFill="1" applyBorder="1" applyAlignment="1" applyProtection="1">
      <alignment horizontal="center" vertical="center"/>
      <protection/>
    </xf>
    <xf numFmtId="188" fontId="7" fillId="35" borderId="19" xfId="0" applyNumberFormat="1" applyFont="1" applyFill="1" applyBorder="1" applyAlignment="1" applyProtection="1">
      <alignment horizontal="center" vertical="center"/>
      <protection/>
    </xf>
    <xf numFmtId="188" fontId="7" fillId="35" borderId="72" xfId="0" applyNumberFormat="1" applyFont="1" applyFill="1" applyBorder="1" applyAlignment="1" applyProtection="1">
      <alignment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left" vertical="center"/>
      <protection locked="0"/>
    </xf>
    <xf numFmtId="49" fontId="7" fillId="35" borderId="95" xfId="55" applyNumberFormat="1" applyFont="1" applyFill="1" applyBorder="1" applyAlignment="1" applyProtection="1">
      <alignment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201" fontId="2" fillId="35" borderId="16" xfId="0" applyNumberFormat="1" applyFont="1" applyFill="1" applyBorder="1" applyAlignment="1" applyProtection="1">
      <alignment horizontal="center" vertical="center"/>
      <protection locked="0"/>
    </xf>
    <xf numFmtId="201" fontId="2" fillId="35" borderId="21" xfId="0" applyNumberFormat="1" applyFont="1" applyFill="1" applyBorder="1" applyAlignment="1" applyProtection="1">
      <alignment horizontal="center" vertical="center"/>
      <protection locked="0"/>
    </xf>
    <xf numFmtId="201" fontId="7" fillId="35" borderId="41" xfId="0" applyNumberFormat="1" applyFont="1" applyFill="1" applyBorder="1" applyAlignment="1" applyProtection="1">
      <alignment horizontal="center" vertical="center"/>
      <protection hidden="1"/>
    </xf>
    <xf numFmtId="201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18" xfId="0" applyNumberFormat="1" applyFont="1" applyFill="1" applyBorder="1" applyAlignment="1" applyProtection="1">
      <alignment horizontal="center" vertical="center"/>
      <protection locked="0"/>
    </xf>
    <xf numFmtId="201" fontId="7" fillId="35" borderId="35" xfId="0" applyNumberFormat="1" applyFont="1" applyFill="1" applyBorder="1" applyAlignment="1" applyProtection="1">
      <alignment horizontal="center" vertical="center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49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2" fillId="35" borderId="33" xfId="0" applyNumberFormat="1" applyFont="1" applyFill="1" applyBorder="1" applyAlignment="1" applyProtection="1">
      <alignment horizontal="left" vertical="center"/>
      <protection locked="0"/>
    </xf>
    <xf numFmtId="49" fontId="2" fillId="35" borderId="96" xfId="55" applyNumberFormat="1" applyFont="1" applyFill="1" applyBorder="1" applyAlignment="1" applyProtection="1">
      <alignment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201" fontId="2" fillId="35" borderId="10" xfId="0" applyNumberFormat="1" applyFont="1" applyFill="1" applyBorder="1" applyAlignment="1" applyProtection="1">
      <alignment horizontal="center" vertical="center"/>
      <protection locked="0"/>
    </xf>
    <xf numFmtId="201" fontId="2" fillId="35" borderId="30" xfId="0" applyNumberFormat="1" applyFont="1" applyFill="1" applyBorder="1" applyAlignment="1" applyProtection="1">
      <alignment horizontal="center" vertical="center"/>
      <protection locked="0"/>
    </xf>
    <xf numFmtId="1" fontId="7" fillId="35" borderId="42" xfId="55" applyNumberFormat="1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left" vertical="center" wrapText="1"/>
      <protection locked="0"/>
    </xf>
    <xf numFmtId="49" fontId="2" fillId="35" borderId="96" xfId="0" applyNumberFormat="1" applyFont="1" applyFill="1" applyBorder="1" applyAlignment="1" applyProtection="1">
      <alignment horizontal="left" vertical="center" wrapText="1"/>
      <protection locked="0"/>
    </xf>
    <xf numFmtId="1" fontId="30" fillId="35" borderId="42" xfId="55" applyNumberFormat="1" applyFont="1" applyFill="1" applyBorder="1" applyAlignment="1" applyProtection="1">
      <alignment horizontal="center" vertical="center"/>
      <protection hidden="1"/>
    </xf>
    <xf numFmtId="49" fontId="7" fillId="35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35" borderId="10" xfId="55" applyNumberFormat="1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30" xfId="55" applyNumberFormat="1" applyFont="1" applyFill="1" applyBorder="1" applyAlignment="1" applyProtection="1">
      <alignment horizontal="center" vertical="center"/>
      <protection hidden="1"/>
    </xf>
    <xf numFmtId="49" fontId="2" fillId="35" borderId="33" xfId="0" applyNumberFormat="1" applyFont="1" applyFill="1" applyBorder="1" applyAlignment="1" applyProtection="1">
      <alignment horizontal="left" vertical="center" wrapText="1"/>
      <protection locked="0"/>
    </xf>
    <xf numFmtId="201" fontId="2" fillId="35" borderId="42" xfId="0" applyNumberFormat="1" applyFont="1" applyFill="1" applyBorder="1" applyAlignment="1" applyProtection="1">
      <alignment horizontal="center" vertical="center"/>
      <protection hidden="1"/>
    </xf>
    <xf numFmtId="200" fontId="2" fillId="35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201" fontId="2" fillId="35" borderId="30" xfId="0" applyNumberFormat="1" applyFont="1" applyFill="1" applyBorder="1" applyAlignment="1" applyProtection="1">
      <alignment horizontal="center" vertical="center"/>
      <protection hidden="1"/>
    </xf>
    <xf numFmtId="0" fontId="2" fillId="35" borderId="33" xfId="0" applyFont="1" applyFill="1" applyBorder="1" applyAlignment="1" applyProtection="1">
      <alignment horizontal="left" vertical="center" wrapText="1"/>
      <protection locked="0"/>
    </xf>
    <xf numFmtId="201" fontId="7" fillId="35" borderId="42" xfId="0" applyNumberFormat="1" applyFont="1" applyFill="1" applyBorder="1" applyAlignment="1" applyProtection="1">
      <alignment horizontal="center" vertical="center"/>
      <protection hidden="1"/>
    </xf>
    <xf numFmtId="190" fontId="7" fillId="35" borderId="33" xfId="55" applyNumberFormat="1" applyFont="1" applyFill="1" applyBorder="1" applyAlignment="1" applyProtection="1">
      <alignment horizontal="center" vertical="center"/>
      <protection locked="0"/>
    </xf>
    <xf numFmtId="1" fontId="7" fillId="35" borderId="31" xfId="55" applyNumberFormat="1" applyFont="1" applyFill="1" applyBorder="1" applyAlignment="1" applyProtection="1">
      <alignment horizontal="center" vertical="center"/>
      <protection locked="0"/>
    </xf>
    <xf numFmtId="49" fontId="2" fillId="35" borderId="96" xfId="55" applyNumberFormat="1" applyFont="1" applyFill="1" applyBorder="1" applyAlignment="1" applyProtection="1">
      <alignment horizontal="right" vertical="center" wrapText="1"/>
      <protection locked="0"/>
    </xf>
    <xf numFmtId="49" fontId="2" fillId="35" borderId="96" xfId="0" applyNumberFormat="1" applyFont="1" applyFill="1" applyBorder="1" applyAlignment="1">
      <alignment horizontal="left" vertical="center" wrapText="1"/>
    </xf>
    <xf numFmtId="1" fontId="30" fillId="35" borderId="31" xfId="55" applyNumberFormat="1" applyFont="1" applyFill="1" applyBorder="1" applyAlignment="1" applyProtection="1">
      <alignment horizontal="center" vertical="center"/>
      <protection hidden="1"/>
    </xf>
    <xf numFmtId="49" fontId="7" fillId="35" borderId="96" xfId="0" applyNumberFormat="1" applyFont="1" applyFill="1" applyBorder="1" applyAlignment="1">
      <alignment horizontal="left" vertical="center" wrapText="1"/>
    </xf>
    <xf numFmtId="1" fontId="7" fillId="35" borderId="31" xfId="0" applyNumberFormat="1" applyFont="1" applyFill="1" applyBorder="1" applyAlignment="1" applyProtection="1">
      <alignment horizontal="center" vertical="center"/>
      <protection hidden="1"/>
    </xf>
    <xf numFmtId="201" fontId="7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96" xfId="55" applyNumberFormat="1" applyFont="1" applyFill="1" applyBorder="1" applyAlignment="1" applyProtection="1">
      <alignment horizontal="left" vertical="center" wrapText="1"/>
      <protection locked="0"/>
    </xf>
    <xf numFmtId="201" fontId="30" fillId="35" borderId="42" xfId="0" applyNumberFormat="1" applyFont="1" applyFill="1" applyBorder="1" applyAlignment="1" applyProtection="1">
      <alignment horizontal="center" vertical="center"/>
      <protection hidden="1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201" fontId="7" fillId="35" borderId="30" xfId="0" applyNumberFormat="1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16" fillId="35" borderId="30" xfId="0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 applyProtection="1">
      <alignment horizontal="center" vertical="center"/>
      <protection locked="0"/>
    </xf>
    <xf numFmtId="0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/>
    </xf>
    <xf numFmtId="49" fontId="2" fillId="35" borderId="96" xfId="0" applyNumberFormat="1" applyFont="1" applyFill="1" applyBorder="1" applyAlignment="1" applyProtection="1">
      <alignment horizontal="left" vertical="center" wrapText="1"/>
      <protection locked="0"/>
    </xf>
    <xf numFmtId="201" fontId="7" fillId="35" borderId="31" xfId="0" applyNumberFormat="1" applyFont="1" applyFill="1" applyBorder="1" applyAlignment="1" applyProtection="1">
      <alignment horizontal="center" vertical="center"/>
      <protection locked="0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2" fillId="35" borderId="97" xfId="0" applyFont="1" applyFill="1" applyBorder="1" applyAlignment="1" applyProtection="1">
      <alignment horizontal="left" vertical="center" wrapText="1"/>
      <protection locked="0"/>
    </xf>
    <xf numFmtId="1" fontId="30" fillId="35" borderId="31" xfId="0" applyNumberFormat="1" applyFont="1" applyFill="1" applyBorder="1" applyAlignment="1" applyProtection="1">
      <alignment horizontal="center" vertical="center"/>
      <protection hidden="1"/>
    </xf>
    <xf numFmtId="0" fontId="30" fillId="35" borderId="10" xfId="0" applyNumberFormat="1" applyFont="1" applyFill="1" applyBorder="1" applyAlignment="1" applyProtection="1">
      <alignment horizontal="center" vertical="center"/>
      <protection locked="0"/>
    </xf>
    <xf numFmtId="0" fontId="30" fillId="35" borderId="30" xfId="0" applyNumberFormat="1" applyFont="1" applyFill="1" applyBorder="1" applyAlignment="1" applyProtection="1">
      <alignment horizontal="center" vertical="center"/>
      <protection locked="0"/>
    </xf>
    <xf numFmtId="49" fontId="7" fillId="35" borderId="98" xfId="55" applyNumberFormat="1" applyFont="1" applyFill="1" applyBorder="1" applyAlignment="1" applyProtection="1">
      <alignment horizontal="left" vertical="center" wrapText="1"/>
      <protection locked="0"/>
    </xf>
    <xf numFmtId="49" fontId="2" fillId="35" borderId="31" xfId="55" applyNumberFormat="1" applyFont="1" applyFill="1" applyBorder="1" applyAlignment="1" applyProtection="1">
      <alignment horizontal="right" vertical="center" wrapText="1"/>
      <protection locked="0"/>
    </xf>
    <xf numFmtId="49" fontId="2" fillId="35" borderId="31" xfId="0" applyNumberFormat="1" applyFont="1" applyFill="1" applyBorder="1" applyAlignment="1">
      <alignment horizontal="left" vertical="center" wrapText="1"/>
    </xf>
    <xf numFmtId="49" fontId="7" fillId="35" borderId="31" xfId="0" applyNumberFormat="1" applyFont="1" applyFill="1" applyBorder="1" applyAlignment="1">
      <alignment horizontal="left" vertical="center" wrapText="1"/>
    </xf>
    <xf numFmtId="1" fontId="7" fillId="35" borderId="31" xfId="0" applyNumberFormat="1" applyFont="1" applyFill="1" applyBorder="1" applyAlignment="1" applyProtection="1">
      <alignment horizontal="center" vertical="center"/>
      <protection locked="0"/>
    </xf>
    <xf numFmtId="49" fontId="7" fillId="35" borderId="31" xfId="55" applyNumberFormat="1" applyFont="1" applyFill="1" applyBorder="1" applyAlignment="1" applyProtection="1">
      <alignment horizontal="left" vertical="center" wrapText="1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 hidden="1"/>
    </xf>
    <xf numFmtId="49" fontId="2" fillId="35" borderId="96" xfId="55" applyNumberFormat="1" applyFont="1" applyFill="1" applyBorder="1" applyAlignment="1" applyProtection="1">
      <alignment horizontal="left" vertical="center" wrapText="1"/>
      <protection locked="0"/>
    </xf>
    <xf numFmtId="49" fontId="17" fillId="35" borderId="28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49" fontId="2" fillId="35" borderId="34" xfId="0" applyNumberFormat="1" applyFont="1" applyFill="1" applyBorder="1" applyAlignment="1" applyProtection="1">
      <alignment horizontal="left" vertical="center"/>
      <protection locked="0"/>
    </xf>
    <xf numFmtId="49" fontId="7" fillId="35" borderId="99" xfId="55" applyNumberFormat="1" applyFont="1" applyFill="1" applyBorder="1" applyAlignment="1" applyProtection="1">
      <alignment vertical="center" wrapText="1"/>
      <protection locked="0"/>
    </xf>
    <xf numFmtId="201" fontId="30" fillId="35" borderId="29" xfId="0" applyNumberFormat="1" applyFont="1" applyFill="1" applyBorder="1" applyAlignment="1" applyProtection="1">
      <alignment horizontal="center" vertical="center"/>
      <protection locked="0"/>
    </xf>
    <xf numFmtId="201" fontId="30" fillId="35" borderId="14" xfId="0" applyNumberFormat="1" applyFont="1" applyFill="1" applyBorder="1" applyAlignment="1" applyProtection="1">
      <alignment horizontal="center" vertical="center"/>
      <protection locked="0"/>
    </xf>
    <xf numFmtId="201" fontId="2" fillId="35" borderId="14" xfId="0" applyNumberFormat="1" applyFont="1" applyFill="1" applyBorder="1" applyAlignment="1" applyProtection="1">
      <alignment horizontal="center" vertical="center"/>
      <protection locked="0"/>
    </xf>
    <xf numFmtId="201" fontId="2" fillId="35" borderId="38" xfId="0" applyNumberFormat="1" applyFont="1" applyFill="1" applyBorder="1" applyAlignment="1" applyProtection="1">
      <alignment horizontal="center" vertical="center"/>
      <protection locked="0"/>
    </xf>
    <xf numFmtId="201" fontId="7" fillId="35" borderId="82" xfId="0" applyNumberFormat="1" applyFont="1" applyFill="1" applyBorder="1" applyAlignment="1" applyProtection="1">
      <alignment horizontal="center" vertical="center"/>
      <protection hidden="1"/>
    </xf>
    <xf numFmtId="200" fontId="7" fillId="35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/>
      <protection locked="0"/>
    </xf>
    <xf numFmtId="201" fontId="7" fillId="35" borderId="38" xfId="0" applyNumberFormat="1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49" fontId="7" fillId="35" borderId="100" xfId="55" applyNumberFormat="1" applyFont="1" applyFill="1" applyBorder="1" applyAlignment="1" applyProtection="1">
      <alignment horizontal="left" vertical="center" wrapText="1"/>
      <protection locked="0"/>
    </xf>
    <xf numFmtId="201" fontId="12" fillId="35" borderId="36" xfId="0" applyNumberFormat="1" applyFont="1" applyFill="1" applyBorder="1" applyAlignment="1" applyProtection="1">
      <alignment horizontal="center" vertical="center"/>
      <protection locked="0"/>
    </xf>
    <xf numFmtId="201" fontId="12" fillId="35" borderId="18" xfId="0" applyNumberFormat="1" applyFont="1" applyFill="1" applyBorder="1" applyAlignment="1" applyProtection="1">
      <alignment horizontal="center" vertical="center"/>
      <protection locked="0"/>
    </xf>
    <xf numFmtId="201" fontId="2" fillId="35" borderId="18" xfId="0" applyNumberFormat="1" applyFont="1" applyFill="1" applyBorder="1" applyAlignment="1" applyProtection="1">
      <alignment horizontal="center" vertical="center"/>
      <protection locked="0"/>
    </xf>
    <xf numFmtId="201" fontId="2" fillId="35" borderId="35" xfId="0" applyNumberFormat="1" applyFont="1" applyFill="1" applyBorder="1" applyAlignment="1" applyProtection="1">
      <alignment horizontal="center" vertical="center"/>
      <protection locked="0"/>
    </xf>
    <xf numFmtId="190" fontId="7" fillId="35" borderId="100" xfId="55" applyNumberFormat="1" applyFont="1" applyFill="1" applyBorder="1" applyAlignment="1" applyProtection="1">
      <alignment horizontal="center" vertical="center"/>
      <protection locked="0"/>
    </xf>
    <xf numFmtId="1" fontId="7" fillId="35" borderId="36" xfId="0" applyNumberFormat="1" applyFont="1" applyFill="1" applyBorder="1" applyAlignment="1" applyProtection="1">
      <alignment horizontal="center" vertical="center"/>
      <protection hidden="1"/>
    </xf>
    <xf numFmtId="1" fontId="7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1" fontId="7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36" xfId="0" applyFont="1" applyFill="1" applyBorder="1" applyAlignment="1" applyProtection="1">
      <alignment horizontal="center" vertical="center" wrapText="1"/>
      <protection hidden="1"/>
    </xf>
    <xf numFmtId="0" fontId="7" fillId="35" borderId="41" xfId="0" applyFont="1" applyFill="1" applyBorder="1" applyAlignment="1" applyProtection="1">
      <alignment horizontal="center" vertical="center" wrapText="1"/>
      <protection hidden="1"/>
    </xf>
    <xf numFmtId="0" fontId="16" fillId="35" borderId="35" xfId="0" applyFont="1" applyFill="1" applyBorder="1" applyAlignment="1">
      <alignment horizontal="center" vertical="center" wrapText="1"/>
    </xf>
    <xf numFmtId="49" fontId="2" fillId="35" borderId="98" xfId="0" applyNumberFormat="1" applyFont="1" applyFill="1" applyBorder="1" applyAlignment="1" applyProtection="1">
      <alignment horizontal="right" vertical="center" wrapText="1"/>
      <protection locked="0"/>
    </xf>
    <xf numFmtId="201" fontId="12" fillId="35" borderId="28" xfId="0" applyNumberFormat="1" applyFont="1" applyFill="1" applyBorder="1" applyAlignment="1" applyProtection="1">
      <alignment horizontal="center" vertical="center"/>
      <protection locked="0"/>
    </xf>
    <xf numFmtId="201" fontId="12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28" xfId="55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42" xfId="0" applyFont="1" applyFill="1" applyBorder="1" applyAlignment="1" applyProtection="1">
      <alignment horizontal="center" vertical="center" wrapText="1"/>
      <protection hidden="1"/>
    </xf>
    <xf numFmtId="1" fontId="30" fillId="35" borderId="28" xfId="0" applyNumberFormat="1" applyFont="1" applyFill="1" applyBorder="1" applyAlignment="1" applyProtection="1">
      <alignment horizontal="center" vertical="center"/>
      <protection hidden="1"/>
    </xf>
    <xf numFmtId="1" fontId="7" fillId="35" borderId="28" xfId="0" applyNumberFormat="1" applyFont="1" applyFill="1" applyBorder="1" applyAlignment="1" applyProtection="1">
      <alignment horizontal="center" vertical="center"/>
      <protection hidden="1"/>
    </xf>
    <xf numFmtId="49" fontId="7" fillId="35" borderId="98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93" xfId="0" applyNumberFormat="1" applyFont="1" applyFill="1" applyBorder="1" applyAlignment="1" applyProtection="1">
      <alignment horizontal="left" vertical="center"/>
      <protection locked="0"/>
    </xf>
    <xf numFmtId="49" fontId="2" fillId="35" borderId="102" xfId="0" applyNumberFormat="1" applyFont="1" applyFill="1" applyBorder="1" applyAlignment="1" applyProtection="1">
      <alignment horizontal="right" vertical="center" wrapText="1"/>
      <protection locked="0"/>
    </xf>
    <xf numFmtId="201" fontId="12" fillId="35" borderId="72" xfId="0" applyNumberFormat="1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201" fontId="2" fillId="35" borderId="19" xfId="0" applyNumberFormat="1" applyFont="1" applyFill="1" applyBorder="1" applyAlignment="1" applyProtection="1">
      <alignment horizontal="center" vertical="center"/>
      <protection locked="0"/>
    </xf>
    <xf numFmtId="201" fontId="2" fillId="35" borderId="73" xfId="0" applyNumberFormat="1" applyFont="1" applyFill="1" applyBorder="1" applyAlignment="1" applyProtection="1">
      <alignment horizontal="center" vertical="center"/>
      <protection locked="0"/>
    </xf>
    <xf numFmtId="1" fontId="7" fillId="35" borderId="72" xfId="0" applyNumberFormat="1" applyFont="1" applyFill="1" applyBorder="1" applyAlignment="1" applyProtection="1">
      <alignment horizontal="center" vertical="center"/>
      <protection hidden="1"/>
    </xf>
    <xf numFmtId="1" fontId="7" fillId="35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74" xfId="0" applyFont="1" applyFill="1" applyBorder="1" applyAlignment="1" applyProtection="1">
      <alignment horizontal="center" vertical="center" wrapText="1"/>
      <protection hidden="1"/>
    </xf>
    <xf numFmtId="49" fontId="2" fillId="35" borderId="46" xfId="0" applyNumberFormat="1" applyFont="1" applyFill="1" applyBorder="1" applyAlignment="1" applyProtection="1">
      <alignment horizontal="left" vertical="center"/>
      <protection locked="0"/>
    </xf>
    <xf numFmtId="49" fontId="7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33" xfId="0" applyNumberFormat="1" applyFont="1" applyFill="1" applyBorder="1" applyAlignment="1" applyProtection="1">
      <alignment horizontal="right" vertical="center" wrapText="1"/>
      <protection locked="0"/>
    </xf>
    <xf numFmtId="190" fontId="7" fillId="35" borderId="31" xfId="55" applyNumberFormat="1" applyFont="1" applyFill="1" applyBorder="1" applyAlignment="1" applyProtection="1">
      <alignment horizontal="center" vertical="center"/>
      <protection locked="0"/>
    </xf>
    <xf numFmtId="190" fontId="30" fillId="35" borderId="31" xfId="55" applyNumberFormat="1" applyFont="1" applyFill="1" applyBorder="1" applyAlignment="1" applyProtection="1">
      <alignment horizontal="center" vertical="center"/>
      <protection locked="0"/>
    </xf>
    <xf numFmtId="49" fontId="7" fillId="35" borderId="79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3" xfId="0" applyNumberFormat="1" applyFont="1" applyFill="1" applyBorder="1" applyAlignment="1">
      <alignment vertical="center" wrapText="1"/>
    </xf>
    <xf numFmtId="49" fontId="7" fillId="35" borderId="68" xfId="0" applyNumberFormat="1" applyFont="1" applyFill="1" applyBorder="1" applyAlignment="1">
      <alignment horizontal="left" vertical="center" wrapText="1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190" fontId="7" fillId="35" borderId="68" xfId="55" applyNumberFormat="1" applyFont="1" applyFill="1" applyBorder="1" applyAlignment="1" applyProtection="1">
      <alignment horizontal="center" vertical="center"/>
      <protection locked="0"/>
    </xf>
    <xf numFmtId="49" fontId="7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 applyProtection="1">
      <alignment horizontal="left" vertical="center"/>
      <protection locked="0"/>
    </xf>
    <xf numFmtId="49" fontId="7" fillId="35" borderId="104" xfId="55" applyNumberFormat="1" applyFont="1" applyFill="1" applyBorder="1" applyAlignment="1" applyProtection="1">
      <alignment horizontal="left" vertical="center" wrapText="1"/>
      <protection locked="0"/>
    </xf>
    <xf numFmtId="190" fontId="7" fillId="35" borderId="79" xfId="55" applyNumberFormat="1" applyFont="1" applyFill="1" applyBorder="1" applyAlignment="1" applyProtection="1">
      <alignment horizontal="center" vertical="center"/>
      <protection locked="0"/>
    </xf>
    <xf numFmtId="1" fontId="7" fillId="35" borderId="17" xfId="0" applyNumberFormat="1" applyFont="1" applyFill="1" applyBorder="1" applyAlignment="1" applyProtection="1">
      <alignment horizontal="center" vertical="center"/>
      <protection hidden="1"/>
    </xf>
    <xf numFmtId="1" fontId="7" fillId="35" borderId="21" xfId="0" applyNumberFormat="1" applyFont="1" applyFill="1" applyBorder="1" applyAlignment="1" applyProtection="1">
      <alignment horizontal="center" vertical="center" wrapText="1"/>
      <protection hidden="1"/>
    </xf>
    <xf numFmtId="190" fontId="30" fillId="35" borderId="33" xfId="55" applyNumberFormat="1" applyFont="1" applyFill="1" applyBorder="1" applyAlignment="1" applyProtection="1">
      <alignment horizontal="center" vertical="center"/>
      <protection locked="0"/>
    </xf>
    <xf numFmtId="49" fontId="2" fillId="35" borderId="85" xfId="0" applyNumberFormat="1" applyFont="1" applyFill="1" applyBorder="1" applyAlignment="1" applyProtection="1">
      <alignment horizontal="left" vertical="center" wrapText="1"/>
      <protection locked="0"/>
    </xf>
    <xf numFmtId="201" fontId="12" fillId="35" borderId="29" xfId="0" applyNumberFormat="1" applyFont="1" applyFill="1" applyBorder="1" applyAlignment="1" applyProtection="1">
      <alignment horizontal="center" vertical="center"/>
      <protection locked="0"/>
    </xf>
    <xf numFmtId="0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5" borderId="38" xfId="0" applyNumberFormat="1" applyFont="1" applyFill="1" applyBorder="1" applyAlignment="1" applyProtection="1">
      <alignment horizontal="center" vertical="center"/>
      <protection locked="0"/>
    </xf>
    <xf numFmtId="189" fontId="12" fillId="35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center" wrapText="1"/>
    </xf>
    <xf numFmtId="188" fontId="2" fillId="35" borderId="0" xfId="0" applyNumberFormat="1" applyFont="1" applyFill="1" applyBorder="1" applyAlignment="1" applyProtection="1">
      <alignment horizontal="left" vertical="center" wrapText="1"/>
      <protection/>
    </xf>
    <xf numFmtId="188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center" wrapText="1"/>
    </xf>
    <xf numFmtId="197" fontId="7" fillId="35" borderId="0" xfId="0" applyNumberFormat="1" applyFont="1" applyFill="1" applyBorder="1" applyAlignment="1" applyProtection="1">
      <alignment horizontal="center" vertical="center" wrapText="1"/>
      <protection/>
    </xf>
    <xf numFmtId="190" fontId="32" fillId="35" borderId="0" xfId="0" applyNumberFormat="1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wrapText="1"/>
    </xf>
    <xf numFmtId="197" fontId="7" fillId="35" borderId="0" xfId="0" applyNumberFormat="1" applyFont="1" applyFill="1" applyBorder="1" applyAlignment="1">
      <alignment horizontal="center" wrapText="1"/>
    </xf>
    <xf numFmtId="0" fontId="35" fillId="35" borderId="0" xfId="55" applyFont="1" applyFill="1" applyBorder="1" applyAlignment="1" applyProtection="1">
      <alignment horizontal="left" wrapText="1"/>
      <protection locked="0"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88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 hidden="1"/>
    </xf>
    <xf numFmtId="49" fontId="7" fillId="35" borderId="42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>
      <alignment horizontal="center" vertical="center" wrapText="1"/>
    </xf>
    <xf numFmtId="49" fontId="7" fillId="35" borderId="101" xfId="0" applyNumberFormat="1" applyFont="1" applyFill="1" applyBorder="1" applyAlignment="1" applyProtection="1">
      <alignment horizontal="center" vertical="center"/>
      <protection hidden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>
      <alignment horizontal="right" vertical="center" wrapText="1"/>
    </xf>
    <xf numFmtId="188" fontId="2" fillId="35" borderId="25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22" xfId="0" applyFont="1" applyFill="1" applyBorder="1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right" vertical="center"/>
    </xf>
    <xf numFmtId="1" fontId="2" fillId="35" borderId="4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90" fontId="30" fillId="35" borderId="91" xfId="54" applyNumberFormat="1" applyFont="1" applyFill="1" applyBorder="1" applyAlignment="1" applyProtection="1">
      <alignment horizontal="center" vertical="center"/>
      <protection/>
    </xf>
    <xf numFmtId="201" fontId="2" fillId="35" borderId="81" xfId="54" applyNumberFormat="1" applyFont="1" applyFill="1" applyBorder="1" applyAlignment="1" applyProtection="1">
      <alignment horizontal="center" vertical="center"/>
      <protection/>
    </xf>
    <xf numFmtId="190" fontId="7" fillId="35" borderId="92" xfId="54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191" fontId="7" fillId="35" borderId="34" xfId="0" applyNumberFormat="1" applyFont="1" applyFill="1" applyBorder="1" applyAlignment="1" applyProtection="1">
      <alignment horizontal="center" vertical="center"/>
      <protection/>
    </xf>
    <xf numFmtId="1" fontId="7" fillId="35" borderId="82" xfId="0" applyNumberFormat="1" applyFont="1" applyFill="1" applyBorder="1" applyAlignment="1" applyProtection="1">
      <alignment horizontal="center" vertical="center"/>
      <protection/>
    </xf>
    <xf numFmtId="191" fontId="7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112" xfId="0" applyNumberFormat="1" applyFont="1" applyFill="1" applyBorder="1" applyAlignment="1" applyProtection="1">
      <alignment horizontal="center" vertical="center"/>
      <protection/>
    </xf>
    <xf numFmtId="1" fontId="7" fillId="35" borderId="25" xfId="0" applyNumberFormat="1" applyFont="1" applyFill="1" applyBorder="1" applyAlignment="1">
      <alignment horizontal="center" vertical="center" wrapText="1"/>
    </xf>
    <xf numFmtId="197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left" vertical="center" wrapText="1"/>
    </xf>
    <xf numFmtId="191" fontId="7" fillId="35" borderId="79" xfId="0" applyNumberFormat="1" applyFont="1" applyFill="1" applyBorder="1" applyAlignment="1" applyProtection="1">
      <alignment horizontal="center" vertical="center"/>
      <protection locked="0"/>
    </xf>
    <xf numFmtId="191" fontId="30" fillId="35" borderId="34" xfId="0" applyNumberFormat="1" applyFont="1" applyFill="1" applyBorder="1" applyAlignment="1" applyProtection="1">
      <alignment horizontal="center" vertical="center"/>
      <protection locked="0"/>
    </xf>
    <xf numFmtId="191" fontId="30" fillId="35" borderId="22" xfId="0" applyNumberFormat="1" applyFont="1" applyFill="1" applyBorder="1" applyAlignment="1" applyProtection="1">
      <alignment horizontal="center" vertical="center"/>
      <protection hidden="1"/>
    </xf>
    <xf numFmtId="197" fontId="7" fillId="35" borderId="94" xfId="0" applyNumberFormat="1" applyFont="1" applyFill="1" applyBorder="1" applyAlignment="1" applyProtection="1">
      <alignment horizontal="center" vertical="center"/>
      <protection hidden="1"/>
    </xf>
    <xf numFmtId="198" fontId="7" fillId="35" borderId="25" xfId="0" applyNumberFormat="1" applyFont="1" applyFill="1" applyBorder="1" applyAlignment="1" applyProtection="1">
      <alignment horizontal="center" vertical="center"/>
      <protection hidden="1"/>
    </xf>
    <xf numFmtId="1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197" fontId="2" fillId="35" borderId="16" xfId="0" applyNumberFormat="1" applyFont="1" applyFill="1" applyBorder="1" applyAlignment="1">
      <alignment horizontal="center" vertical="center" wrapText="1"/>
    </xf>
    <xf numFmtId="191" fontId="2" fillId="35" borderId="14" xfId="0" applyNumberFormat="1" applyFont="1" applyFill="1" applyBorder="1" applyAlignment="1" applyProtection="1">
      <alignment horizontal="center" vertical="center"/>
      <protection/>
    </xf>
    <xf numFmtId="197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190" fontId="7" fillId="35" borderId="32" xfId="55" applyNumberFormat="1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190" fontId="2" fillId="35" borderId="33" xfId="55" applyNumberFormat="1" applyFont="1" applyFill="1" applyBorder="1" applyAlignment="1" applyProtection="1">
      <alignment horizontal="center" vertical="center"/>
      <protection locked="0"/>
    </xf>
    <xf numFmtId="202" fontId="7" fillId="35" borderId="33" xfId="0" applyNumberFormat="1" applyFont="1" applyFill="1" applyBorder="1" applyAlignment="1" applyProtection="1">
      <alignment horizontal="center" vertical="center"/>
      <protection locked="0"/>
    </xf>
    <xf numFmtId="202" fontId="30" fillId="35" borderId="33" xfId="0" applyNumberFormat="1" applyFont="1" applyFill="1" applyBorder="1" applyAlignment="1" applyProtection="1">
      <alignment horizontal="center" vertical="center"/>
      <protection locked="0"/>
    </xf>
    <xf numFmtId="190" fontId="7" fillId="35" borderId="33" xfId="0" applyNumberFormat="1" applyFont="1" applyFill="1" applyBorder="1" applyAlignment="1" applyProtection="1">
      <alignment horizontal="center" vertical="center"/>
      <protection locked="0"/>
    </xf>
    <xf numFmtId="190" fontId="3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left" vertical="center" wrapText="1"/>
    </xf>
    <xf numFmtId="1" fontId="7" fillId="35" borderId="42" xfId="0" applyNumberFormat="1" applyFont="1" applyFill="1" applyBorder="1" applyAlignment="1">
      <alignment horizontal="center" vertical="center" wrapText="1"/>
    </xf>
    <xf numFmtId="1" fontId="2" fillId="35" borderId="42" xfId="0" applyNumberFormat="1" applyFont="1" applyFill="1" applyBorder="1" applyAlignment="1" applyProtection="1">
      <alignment vertical="center"/>
      <protection/>
    </xf>
    <xf numFmtId="1" fontId="2" fillId="35" borderId="30" xfId="0" applyNumberFormat="1" applyFont="1" applyFill="1" applyBorder="1" applyAlignment="1" applyProtection="1">
      <alignment vertical="center"/>
      <protection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1" fontId="7" fillId="35" borderId="2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7" fillId="35" borderId="101" xfId="0" applyFont="1" applyFill="1" applyBorder="1" applyAlignment="1">
      <alignment horizontal="right" vertical="center" wrapText="1"/>
    </xf>
    <xf numFmtId="49" fontId="2" fillId="35" borderId="101" xfId="0" applyNumberFormat="1" applyFont="1" applyFill="1" applyBorder="1" applyAlignment="1">
      <alignment vertical="center" wrapText="1"/>
    </xf>
    <xf numFmtId="49" fontId="7" fillId="35" borderId="34" xfId="0" applyNumberFormat="1" applyFont="1" applyFill="1" applyBorder="1" applyAlignment="1">
      <alignment horizontal="right" vertical="center" wrapText="1"/>
    </xf>
    <xf numFmtId="49" fontId="7" fillId="35" borderId="42" xfId="0" applyNumberFormat="1" applyFont="1" applyFill="1" applyBorder="1" applyAlignment="1">
      <alignment horizontal="right" vertical="center" wrapText="1"/>
    </xf>
    <xf numFmtId="49" fontId="7" fillId="35" borderId="108" xfId="0" applyNumberFormat="1" applyFont="1" applyFill="1" applyBorder="1" applyAlignment="1">
      <alignment horizontal="right" vertical="center" wrapText="1"/>
    </xf>
    <xf numFmtId="49" fontId="2" fillId="35" borderId="109" xfId="0" applyNumberFormat="1" applyFont="1" applyFill="1" applyBorder="1" applyAlignment="1">
      <alignment horizontal="left" vertical="center" wrapText="1"/>
    </xf>
    <xf numFmtId="49" fontId="7" fillId="35" borderId="110" xfId="0" applyNumberFormat="1" applyFont="1" applyFill="1" applyBorder="1" applyAlignment="1">
      <alignment horizontal="right" vertical="center" wrapText="1"/>
    </xf>
    <xf numFmtId="49" fontId="7" fillId="35" borderId="31" xfId="0" applyNumberFormat="1" applyFont="1" applyFill="1" applyBorder="1" applyAlignment="1" applyProtection="1">
      <alignment vertical="center" wrapText="1"/>
      <protection/>
    </xf>
    <xf numFmtId="49" fontId="7" fillId="35" borderId="96" xfId="0" applyNumberFormat="1" applyFont="1" applyFill="1" applyBorder="1" applyAlignment="1" applyProtection="1">
      <alignment vertical="center" wrapText="1"/>
      <protection/>
    </xf>
    <xf numFmtId="49" fontId="7" fillId="35" borderId="101" xfId="0" applyNumberFormat="1" applyFont="1" applyFill="1" applyBorder="1" applyAlignment="1" applyProtection="1">
      <alignment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20" xfId="0" applyNumberFormat="1" applyFont="1" applyFill="1" applyBorder="1" applyAlignment="1" applyProtection="1">
      <alignment horizontal="center" vertical="center"/>
      <protection/>
    </xf>
    <xf numFmtId="188" fontId="7" fillId="35" borderId="20" xfId="0" applyNumberFormat="1" applyFont="1" applyFill="1" applyBorder="1" applyAlignment="1" applyProtection="1">
      <alignment horizontal="center" vertical="center"/>
      <protection/>
    </xf>
    <xf numFmtId="197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35" xfId="0" applyNumberFormat="1" applyFont="1" applyFill="1" applyBorder="1" applyAlignment="1" applyProtection="1">
      <alignment horizontal="center" vertical="center"/>
      <protection/>
    </xf>
    <xf numFmtId="0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horizontal="left" vertical="center"/>
    </xf>
    <xf numFmtId="0" fontId="7" fillId="35" borderId="48" xfId="0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right" vertical="center" wrapText="1"/>
    </xf>
    <xf numFmtId="1" fontId="94" fillId="35" borderId="10" xfId="0" applyNumberFormat="1" applyFont="1" applyFill="1" applyBorder="1" applyAlignment="1">
      <alignment horizontal="center" vertical="center"/>
    </xf>
    <xf numFmtId="49" fontId="94" fillId="35" borderId="10" xfId="0" applyNumberFormat="1" applyFont="1" applyFill="1" applyBorder="1" applyAlignment="1">
      <alignment horizontal="center" vertical="center"/>
    </xf>
    <xf numFmtId="0" fontId="94" fillId="35" borderId="10" xfId="0" applyNumberFormat="1" applyFont="1" applyFill="1" applyBorder="1" applyAlignment="1">
      <alignment horizontal="center" vertical="center"/>
    </xf>
    <xf numFmtId="49" fontId="94" fillId="35" borderId="10" xfId="0" applyNumberFormat="1" applyFont="1" applyFill="1" applyBorder="1" applyAlignment="1">
      <alignment horizontal="center" vertical="center" wrapText="1"/>
    </xf>
    <xf numFmtId="49" fontId="94" fillId="35" borderId="42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2" fontId="37" fillId="0" borderId="10" xfId="0" applyNumberFormat="1" applyFont="1" applyFill="1" applyBorder="1" applyAlignment="1" applyProtection="1">
      <alignment vertical="center"/>
      <protection/>
    </xf>
    <xf numFmtId="0" fontId="6" fillId="0" borderId="0" xfId="54" applyFont="1" applyBorder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8" fillId="0" borderId="0" xfId="54" applyFont="1" applyBorder="1" applyAlignment="1">
      <alignment horizontal="center"/>
      <protection/>
    </xf>
    <xf numFmtId="0" fontId="38" fillId="0" borderId="0" xfId="54" applyFont="1" applyBorder="1" applyAlignment="1">
      <alignment horizontal="left"/>
      <protection/>
    </xf>
    <xf numFmtId="0" fontId="40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38" fillId="0" borderId="0" xfId="54" applyFont="1" applyBorder="1" applyAlignment="1">
      <alignment horizontal="left" vertical="top" wrapText="1"/>
      <protection/>
    </xf>
    <xf numFmtId="0" fontId="0" fillId="0" borderId="0" xfId="54" applyAlignment="1">
      <alignment wrapText="1"/>
      <protection/>
    </xf>
    <xf numFmtId="0" fontId="38" fillId="0" borderId="0" xfId="54" applyFont="1" applyBorder="1" applyAlignment="1">
      <alignment horizontal="left" wrapText="1"/>
      <protection/>
    </xf>
    <xf numFmtId="0" fontId="42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 vertical="center" wrapText="1"/>
      <protection/>
    </xf>
    <xf numFmtId="0" fontId="42" fillId="0" borderId="0" xfId="54" applyFont="1" applyAlignment="1">
      <alignment vertical="top" wrapText="1"/>
      <protection/>
    </xf>
    <xf numFmtId="0" fontId="38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43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" fillId="0" borderId="0" xfId="54" applyFont="1" applyAlignment="1">
      <alignment horizontal="left" vertical="top" wrapText="1"/>
      <protection/>
    </xf>
    <xf numFmtId="0" fontId="19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wrapText="1"/>
      <protection/>
    </xf>
    <xf numFmtId="0" fontId="19" fillId="0" borderId="0" xfId="54" applyFont="1" applyAlignment="1">
      <alignment horizontal="left" vertical="center" wrapText="1"/>
      <protection/>
    </xf>
    <xf numFmtId="0" fontId="2" fillId="0" borderId="48" xfId="54" applyFont="1" applyBorder="1" applyAlignment="1">
      <alignment horizontal="center" vertical="center"/>
      <protection/>
    </xf>
    <xf numFmtId="0" fontId="2" fillId="0" borderId="113" xfId="54" applyFont="1" applyBorder="1" applyAlignment="1">
      <alignment horizontal="center" vertical="center"/>
      <protection/>
    </xf>
    <xf numFmtId="0" fontId="2" fillId="0" borderId="86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38" fillId="0" borderId="0" xfId="54" applyFont="1" applyAlignment="1">
      <alignment horizontal="left" vertical="center" wrapText="1"/>
      <protection/>
    </xf>
    <xf numFmtId="0" fontId="4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8" fillId="0" borderId="0" xfId="54" applyFont="1" applyAlignment="1">
      <alignment vertical="center" wrapText="1"/>
      <protection/>
    </xf>
    <xf numFmtId="0" fontId="42" fillId="0" borderId="0" xfId="54" applyFont="1" applyAlignment="1">
      <alignment vertical="center" wrapText="1"/>
      <protection/>
    </xf>
    <xf numFmtId="0" fontId="0" fillId="0" borderId="0" xfId="54" applyAlignment="1">
      <alignment horizontal="left" vertical="top" wrapText="1"/>
      <protection/>
    </xf>
    <xf numFmtId="0" fontId="9" fillId="0" borderId="0" xfId="54" applyFont="1" applyBorder="1" applyAlignment="1">
      <alignment horizontal="center"/>
      <protection/>
    </xf>
    <xf numFmtId="0" fontId="2" fillId="0" borderId="100" xfId="54" applyFont="1" applyBorder="1" applyAlignment="1">
      <alignment horizontal="center" vertical="center" textRotation="90"/>
      <protection/>
    </xf>
    <xf numFmtId="0" fontId="2" fillId="0" borderId="68" xfId="54" applyFont="1" applyBorder="1" applyAlignment="1">
      <alignment horizontal="center" vertical="center" textRotation="90"/>
      <protection/>
    </xf>
    <xf numFmtId="0" fontId="15" fillId="0" borderId="0" xfId="54" applyFont="1" applyBorder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44" fillId="0" borderId="47" xfId="53" applyFont="1" applyBorder="1" applyAlignment="1">
      <alignment horizontal="center" vertical="center" wrapText="1"/>
      <protection/>
    </xf>
    <xf numFmtId="0" fontId="19" fillId="0" borderId="117" xfId="54" applyFont="1" applyBorder="1" applyAlignment="1">
      <alignment horizontal="center" vertical="center" wrapText="1"/>
      <protection/>
    </xf>
    <xf numFmtId="0" fontId="19" fillId="0" borderId="37" xfId="54" applyFont="1" applyBorder="1" applyAlignment="1">
      <alignment horizontal="center" vertical="center" wrapText="1"/>
      <protection/>
    </xf>
    <xf numFmtId="0" fontId="19" fillId="0" borderId="111" xfId="54" applyFont="1" applyBorder="1" applyAlignment="1">
      <alignment horizontal="center" vertical="center" wrapText="1"/>
      <protection/>
    </xf>
    <xf numFmtId="0" fontId="19" fillId="0" borderId="114" xfId="54" applyFont="1" applyBorder="1" applyAlignment="1">
      <alignment horizontal="center" vertical="center" wrapText="1"/>
      <protection/>
    </xf>
    <xf numFmtId="0" fontId="19" fillId="0" borderId="108" xfId="54" applyFont="1" applyBorder="1" applyAlignment="1">
      <alignment horizontal="center" vertical="center" wrapText="1"/>
      <protection/>
    </xf>
    <xf numFmtId="0" fontId="7" fillId="0" borderId="116" xfId="54" applyFont="1" applyBorder="1" applyAlignment="1">
      <alignment horizontal="center" vertical="center" wrapText="1"/>
      <protection/>
    </xf>
    <xf numFmtId="0" fontId="19" fillId="0" borderId="116" xfId="54" applyFont="1" applyBorder="1" applyAlignment="1">
      <alignment horizontal="center" vertical="center" wrapText="1"/>
      <protection/>
    </xf>
    <xf numFmtId="0" fontId="19" fillId="0" borderId="45" xfId="54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115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24" fillId="0" borderId="119" xfId="53" applyFont="1" applyBorder="1" applyAlignment="1">
      <alignment horizontal="center" vertical="center" wrapText="1"/>
      <protection/>
    </xf>
    <xf numFmtId="0" fontId="0" fillId="0" borderId="116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20" xfId="54" applyFont="1" applyBorder="1" applyAlignment="1">
      <alignment horizontal="center" vertical="center" wrapText="1"/>
      <protection/>
    </xf>
    <xf numFmtId="0" fontId="0" fillId="0" borderId="115" xfId="54" applyFont="1" applyBorder="1" applyAlignment="1">
      <alignment horizontal="center" vertical="center" wrapText="1"/>
      <protection/>
    </xf>
    <xf numFmtId="0" fontId="7" fillId="0" borderId="119" xfId="53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19" fillId="0" borderId="120" xfId="54" applyFont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47" xfId="54" applyFont="1" applyBorder="1" applyAlignment="1">
      <alignment horizontal="center" vertical="center" wrapText="1"/>
      <protection/>
    </xf>
    <xf numFmtId="0" fontId="7" fillId="0" borderId="117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114" xfId="54" applyFont="1" applyBorder="1" applyAlignment="1">
      <alignment horizontal="center" vertical="center" wrapText="1"/>
      <protection/>
    </xf>
    <xf numFmtId="0" fontId="7" fillId="0" borderId="115" xfId="54" applyFont="1" applyBorder="1" applyAlignment="1">
      <alignment horizontal="center" vertical="center" wrapText="1"/>
      <protection/>
    </xf>
    <xf numFmtId="0" fontId="7" fillId="0" borderId="108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25" fillId="0" borderId="36" xfId="53" applyFont="1" applyBorder="1" applyAlignment="1">
      <alignment horizontal="center" vertical="center" wrapText="1"/>
      <protection/>
    </xf>
    <xf numFmtId="0" fontId="26" fillId="0" borderId="18" xfId="54" applyFont="1" applyBorder="1" applyAlignment="1">
      <alignment horizontal="center" vertical="center" wrapText="1"/>
      <protection/>
    </xf>
    <xf numFmtId="0" fontId="26" fillId="0" borderId="35" xfId="54" applyFont="1" applyBorder="1" applyAlignment="1">
      <alignment horizontal="center" vertical="center" wrapText="1"/>
      <protection/>
    </xf>
    <xf numFmtId="0" fontId="26" fillId="0" borderId="28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30" xfId="54" applyFont="1" applyBorder="1" applyAlignment="1">
      <alignment horizontal="center" vertical="center" wrapText="1"/>
      <protection/>
    </xf>
    <xf numFmtId="0" fontId="26" fillId="0" borderId="29" xfId="54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26" fillId="0" borderId="38" xfId="54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19" fillId="0" borderId="35" xfId="54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9" fillId="0" borderId="30" xfId="54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19" fillId="0" borderId="38" xfId="54" applyFont="1" applyBorder="1" applyAlignment="1">
      <alignment horizontal="center" vertical="center" wrapText="1"/>
      <protection/>
    </xf>
    <xf numFmtId="0" fontId="20" fillId="0" borderId="121" xfId="54" applyFont="1" applyBorder="1" applyAlignment="1">
      <alignment horizontal="center" vertical="center" wrapText="1"/>
      <protection/>
    </xf>
    <xf numFmtId="0" fontId="21" fillId="0" borderId="85" xfId="54" applyFont="1" applyBorder="1" applyAlignment="1">
      <alignment horizontal="center" vertical="center" wrapText="1"/>
      <protection/>
    </xf>
    <xf numFmtId="0" fontId="21" fillId="0" borderId="122" xfId="54" applyFont="1" applyBorder="1" applyAlignment="1">
      <alignment horizontal="center" vertical="center" wrapText="1"/>
      <protection/>
    </xf>
    <xf numFmtId="0" fontId="15" fillId="0" borderId="44" xfId="53" applyFont="1" applyBorder="1" applyAlignment="1">
      <alignment horizontal="center" vertical="center" wrapText="1"/>
      <protection/>
    </xf>
    <xf numFmtId="0" fontId="20" fillId="0" borderId="96" xfId="54" applyFont="1" applyBorder="1" applyAlignment="1">
      <alignment horizontal="center" vertical="center" wrapText="1"/>
      <protection/>
    </xf>
    <xf numFmtId="0" fontId="20" fillId="0" borderId="42" xfId="54" applyFont="1" applyBorder="1" applyAlignment="1">
      <alignment horizontal="center" vertical="center" wrapText="1"/>
      <protection/>
    </xf>
    <xf numFmtId="49" fontId="7" fillId="0" borderId="47" xfId="53" applyNumberFormat="1" applyFont="1" applyBorder="1" applyAlignment="1">
      <alignment horizontal="center" vertical="center" wrapText="1"/>
      <protection/>
    </xf>
    <xf numFmtId="49" fontId="7" fillId="0" borderId="116" xfId="53" applyNumberFormat="1" applyFont="1" applyBorder="1" applyAlignment="1">
      <alignment horizontal="center" vertical="center" wrapText="1"/>
      <protection/>
    </xf>
    <xf numFmtId="49" fontId="7" fillId="0" borderId="117" xfId="53" applyNumberFormat="1" applyFont="1" applyBorder="1" applyAlignment="1">
      <alignment horizontal="center" vertical="center" wrapText="1"/>
      <protection/>
    </xf>
    <xf numFmtId="49" fontId="7" fillId="0" borderId="37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0" fontId="7" fillId="0" borderId="116" xfId="53" applyFont="1" applyBorder="1" applyAlignment="1">
      <alignment horizontal="center" vertical="center" wrapText="1"/>
      <protection/>
    </xf>
    <xf numFmtId="0" fontId="7" fillId="0" borderId="117" xfId="53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114" xfId="53" applyFont="1" applyBorder="1" applyAlignment="1">
      <alignment horizontal="center" vertical="center" wrapText="1"/>
      <protection/>
    </xf>
    <xf numFmtId="0" fontId="7" fillId="0" borderId="115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6" fillId="0" borderId="121" xfId="54" applyFont="1" applyBorder="1" applyAlignment="1">
      <alignment horizontal="center" vertical="center" wrapText="1"/>
      <protection/>
    </xf>
    <xf numFmtId="0" fontId="0" fillId="0" borderId="85" xfId="54" applyBorder="1" applyAlignment="1">
      <alignment horizontal="center" vertical="center" wrapText="1"/>
      <protection/>
    </xf>
    <xf numFmtId="0" fontId="6" fillId="0" borderId="123" xfId="54" applyFont="1" applyBorder="1" applyAlignment="1">
      <alignment horizontal="center" vertical="center" wrapText="1"/>
      <protection/>
    </xf>
    <xf numFmtId="0" fontId="0" fillId="0" borderId="98" xfId="54" applyBorder="1" applyAlignment="1">
      <alignment horizontal="center" vertical="center" wrapText="1"/>
      <protection/>
    </xf>
    <xf numFmtId="49" fontId="20" fillId="0" borderId="47" xfId="53" applyNumberFormat="1" applyFont="1" applyBorder="1" applyAlignment="1">
      <alignment horizontal="center" vertical="center" wrapText="1"/>
      <protection/>
    </xf>
    <xf numFmtId="49" fontId="20" fillId="0" borderId="116" xfId="53" applyNumberFormat="1" applyFont="1" applyBorder="1" applyAlignment="1">
      <alignment horizontal="center" vertical="center" wrapText="1"/>
      <protection/>
    </xf>
    <xf numFmtId="49" fontId="20" fillId="0" borderId="117" xfId="53" applyNumberFormat="1" applyFont="1" applyBorder="1" applyAlignment="1">
      <alignment horizontal="center" vertical="center" wrapText="1"/>
      <protection/>
    </xf>
    <xf numFmtId="49" fontId="20" fillId="0" borderId="89" xfId="53" applyNumberFormat="1" applyFont="1" applyBorder="1" applyAlignment="1">
      <alignment horizontal="center" vertical="center" wrapText="1"/>
      <protection/>
    </xf>
    <xf numFmtId="49" fontId="20" fillId="0" borderId="124" xfId="53" applyNumberFormat="1" applyFont="1" applyBorder="1" applyAlignment="1">
      <alignment horizontal="center" vertical="center" wrapText="1"/>
      <protection/>
    </xf>
    <xf numFmtId="49" fontId="20" fillId="0" borderId="107" xfId="53" applyNumberFormat="1" applyFont="1" applyBorder="1" applyAlignment="1">
      <alignment horizontal="center" vertical="center" wrapText="1"/>
      <protection/>
    </xf>
    <xf numFmtId="0" fontId="20" fillId="0" borderId="123" xfId="54" applyFont="1" applyBorder="1" applyAlignment="1">
      <alignment horizontal="center" vertical="center" wrapText="1"/>
      <protection/>
    </xf>
    <xf numFmtId="0" fontId="21" fillId="0" borderId="98" xfId="54" applyFont="1" applyBorder="1" applyAlignment="1">
      <alignment horizontal="center" vertical="center" wrapText="1"/>
      <protection/>
    </xf>
    <xf numFmtId="0" fontId="2" fillId="0" borderId="99" xfId="54" applyFont="1" applyBorder="1" applyAlignment="1">
      <alignment horizontal="center" vertical="center" wrapText="1"/>
      <protection/>
    </xf>
    <xf numFmtId="0" fontId="19" fillId="0" borderId="99" xfId="54" applyFont="1" applyBorder="1" applyAlignment="1">
      <alignment horizontal="center" vertical="center" wrapText="1"/>
      <protection/>
    </xf>
    <xf numFmtId="0" fontId="19" fillId="0" borderId="82" xfId="54" applyFont="1" applyBorder="1" applyAlignment="1">
      <alignment horizontal="center" vertical="center" wrapText="1"/>
      <protection/>
    </xf>
    <xf numFmtId="0" fontId="6" fillId="0" borderId="125" xfId="54" applyFont="1" applyBorder="1" applyAlignment="1">
      <alignment horizontal="center" vertical="center" wrapText="1"/>
      <protection/>
    </xf>
    <xf numFmtId="0" fontId="22" fillId="0" borderId="126" xfId="54" applyFont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 wrapText="1"/>
      <protection/>
    </xf>
    <xf numFmtId="0" fontId="6" fillId="0" borderId="116" xfId="54" applyFont="1" applyBorder="1" applyAlignment="1">
      <alignment horizontal="center" vertical="center" wrapText="1"/>
      <protection/>
    </xf>
    <xf numFmtId="0" fontId="6" fillId="0" borderId="117" xfId="54" applyFont="1" applyBorder="1" applyAlignment="1">
      <alignment horizontal="center" vertical="center" wrapText="1"/>
      <protection/>
    </xf>
    <xf numFmtId="0" fontId="6" fillId="0" borderId="89" xfId="54" applyFont="1" applyBorder="1" applyAlignment="1">
      <alignment horizontal="center" vertical="center" wrapText="1"/>
      <protection/>
    </xf>
    <xf numFmtId="0" fontId="6" fillId="0" borderId="124" xfId="54" applyFont="1" applyBorder="1" applyAlignment="1">
      <alignment horizontal="center" vertical="center" wrapText="1"/>
      <protection/>
    </xf>
    <xf numFmtId="0" fontId="6" fillId="0" borderId="107" xfId="54" applyFont="1" applyBorder="1" applyAlignment="1">
      <alignment horizontal="center" vertical="center" wrapText="1"/>
      <protection/>
    </xf>
    <xf numFmtId="49" fontId="20" fillId="0" borderId="36" xfId="53" applyNumberFormat="1" applyFont="1" applyBorder="1" applyAlignment="1">
      <alignment horizontal="center" vertical="center" wrapText="1"/>
      <protection/>
    </xf>
    <xf numFmtId="49" fontId="20" fillId="0" borderId="18" xfId="53" applyNumberFormat="1" applyFont="1" applyBorder="1" applyAlignment="1">
      <alignment horizontal="center" vertical="center" wrapText="1"/>
      <protection/>
    </xf>
    <xf numFmtId="49" fontId="20" fillId="0" borderId="35" xfId="53" applyNumberFormat="1" applyFont="1" applyBorder="1" applyAlignment="1">
      <alignment horizontal="center" vertical="center" wrapText="1"/>
      <protection/>
    </xf>
    <xf numFmtId="49" fontId="20" fillId="0" borderId="17" xfId="53" applyNumberFormat="1" applyFont="1" applyBorder="1" applyAlignment="1">
      <alignment horizontal="center" vertical="center" wrapText="1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8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9" fontId="20" fillId="0" borderId="30" xfId="53" applyNumberFormat="1" applyFont="1" applyBorder="1" applyAlignment="1">
      <alignment horizontal="center" vertical="center" wrapText="1"/>
      <protection/>
    </xf>
    <xf numFmtId="49" fontId="20" fillId="0" borderId="72" xfId="53" applyNumberFormat="1" applyFont="1" applyBorder="1" applyAlignment="1">
      <alignment horizontal="center" vertical="center" wrapText="1"/>
      <protection/>
    </xf>
    <xf numFmtId="49" fontId="20" fillId="0" borderId="19" xfId="53" applyNumberFormat="1" applyFont="1" applyBorder="1" applyAlignment="1">
      <alignment horizontal="center" vertical="center" wrapText="1"/>
      <protection/>
    </xf>
    <xf numFmtId="49" fontId="20" fillId="0" borderId="73" xfId="53" applyNumberFormat="1" applyFont="1" applyBorder="1" applyAlignment="1">
      <alignment horizontal="center" vertical="center" wrapText="1"/>
      <protection/>
    </xf>
    <xf numFmtId="0" fontId="6" fillId="0" borderId="125" xfId="54" applyNumberFormat="1" applyFont="1" applyBorder="1" applyAlignment="1">
      <alignment horizontal="center" vertical="center" wrapText="1"/>
      <protection/>
    </xf>
    <xf numFmtId="0" fontId="0" fillId="0" borderId="126" xfId="54" applyBorder="1" applyAlignment="1">
      <alignment horizontal="center" vertical="center" wrapText="1"/>
      <protection/>
    </xf>
    <xf numFmtId="0" fontId="6" fillId="0" borderId="127" xfId="54" applyNumberFormat="1" applyFont="1" applyBorder="1" applyAlignment="1">
      <alignment horizontal="center" vertical="center" wrapText="1"/>
      <protection/>
    </xf>
    <xf numFmtId="0" fontId="0" fillId="0" borderId="128" xfId="54" applyBorder="1" applyAlignment="1">
      <alignment horizontal="center" vertical="center" wrapText="1"/>
      <protection/>
    </xf>
    <xf numFmtId="0" fontId="0" fillId="0" borderId="19" xfId="54" applyBorder="1" applyAlignment="1">
      <alignment horizontal="center" vertical="center" wrapText="1"/>
      <protection/>
    </xf>
    <xf numFmtId="0" fontId="0" fillId="0" borderId="73" xfId="54" applyBorder="1" applyAlignment="1">
      <alignment horizontal="center" vertical="center" wrapText="1"/>
      <protection/>
    </xf>
    <xf numFmtId="0" fontId="20" fillId="0" borderId="72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47" xfId="54" applyFont="1" applyBorder="1" applyAlignment="1">
      <alignment horizontal="center" vertical="center" wrapText="1"/>
      <protection/>
    </xf>
    <xf numFmtId="0" fontId="20" fillId="0" borderId="116" xfId="54" applyFont="1" applyBorder="1" applyAlignment="1">
      <alignment horizontal="center" vertical="center" wrapText="1"/>
      <protection/>
    </xf>
    <xf numFmtId="0" fontId="20" fillId="0" borderId="117" xfId="54" applyFont="1" applyBorder="1" applyAlignment="1">
      <alignment horizontal="center" vertical="center" wrapText="1"/>
      <protection/>
    </xf>
    <xf numFmtId="0" fontId="20" fillId="0" borderId="89" xfId="54" applyFont="1" applyBorder="1" applyAlignment="1">
      <alignment horizontal="center" vertical="center" wrapText="1"/>
      <protection/>
    </xf>
    <xf numFmtId="0" fontId="20" fillId="0" borderId="124" xfId="54" applyFont="1" applyBorder="1" applyAlignment="1">
      <alignment horizontal="center" vertical="center" wrapText="1"/>
      <protection/>
    </xf>
    <xf numFmtId="0" fontId="20" fillId="0" borderId="107" xfId="54" applyFont="1" applyBorder="1" applyAlignment="1">
      <alignment horizontal="center" vertical="center" wrapText="1"/>
      <protection/>
    </xf>
    <xf numFmtId="49" fontId="6" fillId="0" borderId="36" xfId="53" applyNumberFormat="1" applyFont="1" applyBorder="1" applyAlignment="1">
      <alignment horizontal="center"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49" fontId="6" fillId="0" borderId="35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28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30" xfId="53" applyNumberFormat="1" applyFont="1" applyBorder="1" applyAlignment="1">
      <alignment horizontal="center" vertical="center" wrapText="1"/>
      <protection/>
    </xf>
    <xf numFmtId="49" fontId="6" fillId="0" borderId="72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73" xfId="53" applyNumberFormat="1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35" xfId="54" applyFont="1" applyBorder="1" applyAlignment="1">
      <alignment horizontal="center" vertical="center" wrapText="1"/>
      <protection/>
    </xf>
    <xf numFmtId="0" fontId="20" fillId="0" borderId="17" xfId="54" applyFont="1" applyBorder="1" applyAlignment="1">
      <alignment horizontal="center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0" fillId="0" borderId="98" xfId="54" applyFont="1" applyBorder="1" applyAlignment="1">
      <alignment horizontal="center" vertical="center" wrapText="1"/>
      <protection/>
    </xf>
    <xf numFmtId="0" fontId="20" fillId="0" borderId="85" xfId="54" applyFont="1" applyBorder="1" applyAlignment="1">
      <alignment horizontal="center" vertical="center" wrapText="1"/>
      <protection/>
    </xf>
    <xf numFmtId="0" fontId="20" fillId="0" borderId="122" xfId="54" applyFont="1" applyBorder="1" applyAlignment="1">
      <alignment horizontal="center" vertical="center" wrapText="1"/>
      <protection/>
    </xf>
    <xf numFmtId="0" fontId="15" fillId="0" borderId="96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6" fillId="0" borderId="85" xfId="54" applyFont="1" applyBorder="1" applyAlignment="1">
      <alignment horizontal="center" vertical="center" wrapText="1"/>
      <protection/>
    </xf>
    <xf numFmtId="0" fontId="6" fillId="0" borderId="98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20" fillId="0" borderId="113" xfId="54" applyFont="1" applyBorder="1" applyAlignment="1">
      <alignment horizontal="center" vertical="center" wrapText="1"/>
      <protection/>
    </xf>
    <xf numFmtId="0" fontId="20" fillId="0" borderId="86" xfId="54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0" fillId="0" borderId="127" xfId="54" applyFont="1" applyBorder="1" applyAlignment="1">
      <alignment horizontal="center" vertical="center" wrapText="1"/>
      <protection/>
    </xf>
    <xf numFmtId="0" fontId="21" fillId="0" borderId="128" xfId="54" applyFont="1" applyBorder="1" applyAlignment="1">
      <alignment horizontal="center" vertical="center" wrapText="1"/>
      <protection/>
    </xf>
    <xf numFmtId="0" fontId="22" fillId="0" borderId="129" xfId="54" applyFont="1" applyBorder="1" applyAlignment="1">
      <alignment horizontal="center" vertical="center" wrapText="1"/>
      <protection/>
    </xf>
    <xf numFmtId="0" fontId="2" fillId="0" borderId="125" xfId="54" applyFont="1" applyBorder="1" applyAlignment="1">
      <alignment horizontal="center" vertical="center" wrapText="1"/>
      <protection/>
    </xf>
    <xf numFmtId="0" fontId="19" fillId="0" borderId="126" xfId="54" applyFont="1" applyBorder="1" applyAlignment="1">
      <alignment horizontal="center" vertical="center" wrapText="1"/>
      <protection/>
    </xf>
    <xf numFmtId="0" fontId="19" fillId="0" borderId="129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6" fillId="0" borderId="72" xfId="54" applyFont="1" applyBorder="1" applyAlignment="1">
      <alignment horizontal="center" vertical="center" wrapTex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73" xfId="54" applyFont="1" applyBorder="1" applyAlignment="1">
      <alignment horizontal="center" vertical="center" wrapText="1"/>
      <protection/>
    </xf>
    <xf numFmtId="0" fontId="21" fillId="0" borderId="86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24" xfId="54" applyFont="1" applyBorder="1" applyAlignment="1">
      <alignment horizontal="center" vertical="center" wrapText="1"/>
      <protection/>
    </xf>
    <xf numFmtId="0" fontId="21" fillId="0" borderId="113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8" xfId="53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8" fillId="0" borderId="44" xfId="53" applyFont="1" applyBorder="1" applyAlignment="1">
      <alignment horizontal="center" vertical="center" wrapText="1"/>
      <protection/>
    </xf>
    <xf numFmtId="0" fontId="6" fillId="0" borderId="96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20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118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6" fillId="0" borderId="118" xfId="53" applyNumberFormat="1" applyFont="1" applyBorder="1" applyAlignment="1" applyProtection="1">
      <alignment horizontal="left" vertical="top" wrapText="1"/>
      <protection locked="0"/>
    </xf>
    <xf numFmtId="0" fontId="22" fillId="0" borderId="99" xfId="0" applyFont="1" applyBorder="1" applyAlignment="1">
      <alignment horizontal="left" wrapText="1"/>
    </xf>
    <xf numFmtId="0" fontId="22" fillId="0" borderId="99" xfId="0" applyFont="1" applyBorder="1" applyAlignment="1">
      <alignment wrapText="1"/>
    </xf>
    <xf numFmtId="0" fontId="22" fillId="0" borderId="82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24" xfId="0" applyBorder="1" applyAlignment="1">
      <alignment wrapText="1"/>
    </xf>
    <xf numFmtId="0" fontId="0" fillId="0" borderId="55" xfId="0" applyBorder="1" applyAlignment="1">
      <alignment wrapText="1"/>
    </xf>
    <xf numFmtId="0" fontId="6" fillId="0" borderId="80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13" fillId="0" borderId="134" xfId="0" applyFont="1" applyBorder="1" applyAlignment="1">
      <alignment/>
    </xf>
    <xf numFmtId="0" fontId="23" fillId="0" borderId="136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6" fillId="0" borderId="134" xfId="0" applyNumberFormat="1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25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3" fillId="0" borderId="99" xfId="0" applyFont="1" applyBorder="1" applyAlignment="1">
      <alignment wrapText="1"/>
    </xf>
    <xf numFmtId="0" fontId="23" fillId="0" borderId="8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57" xfId="0" applyFont="1" applyBorder="1" applyAlignment="1">
      <alignment wrapText="1"/>
    </xf>
    <xf numFmtId="0" fontId="23" fillId="0" borderId="124" xfId="0" applyFont="1" applyBorder="1" applyAlignment="1">
      <alignment wrapText="1"/>
    </xf>
    <xf numFmtId="0" fontId="23" fillId="0" borderId="55" xfId="0" applyFont="1" applyBorder="1" applyAlignment="1">
      <alignment wrapText="1"/>
    </xf>
    <xf numFmtId="0" fontId="23" fillId="0" borderId="99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17" fillId="0" borderId="118" xfId="53" applyNumberFormat="1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vertical="center" wrapText="1"/>
    </xf>
    <xf numFmtId="0" fontId="23" fillId="0" borderId="8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1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0" borderId="1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27" fillId="0" borderId="118" xfId="53" applyFont="1" applyBorder="1" applyAlignment="1">
      <alignment horizontal="center" vertical="center" wrapText="1"/>
      <protection/>
    </xf>
    <xf numFmtId="0" fontId="17" fillId="0" borderId="118" xfId="0" applyFont="1" applyBorder="1" applyAlignment="1">
      <alignment horizontal="center" vertical="center" wrapText="1"/>
    </xf>
    <xf numFmtId="0" fontId="24" fillId="0" borderId="118" xfId="53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 shrinkToFit="1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7" fillId="0" borderId="118" xfId="53" applyFont="1" applyBorder="1" applyAlignment="1">
      <alignment horizontal="center" vertical="center" wrapText="1"/>
      <protection/>
    </xf>
    <xf numFmtId="0" fontId="7" fillId="0" borderId="99" xfId="53" applyFont="1" applyBorder="1" applyAlignment="1">
      <alignment horizontal="center" vertical="center" wrapText="1"/>
      <protection/>
    </xf>
    <xf numFmtId="0" fontId="7" fillId="0" borderId="82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124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7" fillId="0" borderId="124" xfId="0" applyFont="1" applyBorder="1" applyAlignment="1">
      <alignment horizontal="center" wrapText="1"/>
    </xf>
    <xf numFmtId="0" fontId="16" fillId="0" borderId="124" xfId="0" applyFont="1" applyBorder="1" applyAlignment="1">
      <alignment horizontal="center" wrapText="1"/>
    </xf>
    <xf numFmtId="0" fontId="18" fillId="0" borderId="124" xfId="0" applyFont="1" applyBorder="1" applyAlignment="1">
      <alignment horizontal="center" wrapText="1"/>
    </xf>
    <xf numFmtId="0" fontId="12" fillId="35" borderId="44" xfId="0" applyNumberFormat="1" applyFont="1" applyFill="1" applyBorder="1" applyAlignment="1" applyProtection="1">
      <alignment horizontal="center" vertical="center"/>
      <protection/>
    </xf>
    <xf numFmtId="0" fontId="12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109" xfId="0" applyNumberFormat="1" applyFont="1" applyFill="1" applyBorder="1" applyAlignment="1" applyProtection="1">
      <alignment horizontal="center" vertical="center"/>
      <protection/>
    </xf>
    <xf numFmtId="0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105" xfId="0" applyNumberFormat="1" applyFont="1" applyFill="1" applyBorder="1" applyAlignment="1" applyProtection="1">
      <alignment horizontal="center" vertical="center"/>
      <protection/>
    </xf>
    <xf numFmtId="0" fontId="7" fillId="35" borderId="110" xfId="0" applyNumberFormat="1" applyFont="1" applyFill="1" applyBorder="1" applyAlignment="1" applyProtection="1">
      <alignment horizontal="center" vertical="center"/>
      <protection/>
    </xf>
    <xf numFmtId="0" fontId="7" fillId="35" borderId="24" xfId="0" applyNumberFormat="1" applyFont="1" applyFill="1" applyBorder="1" applyAlignment="1" applyProtection="1">
      <alignment horizontal="center" vertical="center"/>
      <protection hidden="1"/>
    </xf>
    <xf numFmtId="0" fontId="7" fillId="35" borderId="86" xfId="0" applyNumberFormat="1" applyFont="1" applyFill="1" applyBorder="1" applyAlignment="1" applyProtection="1">
      <alignment horizontal="center" vertical="center"/>
      <protection hidden="1"/>
    </xf>
    <xf numFmtId="0" fontId="7" fillId="35" borderId="24" xfId="0" applyNumberFormat="1" applyFont="1" applyFill="1" applyBorder="1" applyAlignment="1" applyProtection="1">
      <alignment horizontal="center" vertical="center"/>
      <protection/>
    </xf>
    <xf numFmtId="0" fontId="7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23" xfId="0" applyNumberFormat="1" applyFont="1" applyFill="1" applyBorder="1" applyAlignment="1" applyProtection="1">
      <alignment horizontal="center" vertical="center"/>
      <protection/>
    </xf>
    <xf numFmtId="0" fontId="7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74" xfId="0" applyNumberFormat="1" applyFont="1" applyFill="1" applyBorder="1" applyAlignment="1" applyProtection="1">
      <alignment horizontal="center" vertical="center"/>
      <protection/>
    </xf>
    <xf numFmtId="0" fontId="12" fillId="35" borderId="105" xfId="0" applyNumberFormat="1" applyFont="1" applyFill="1" applyBorder="1" applyAlignment="1" applyProtection="1">
      <alignment horizontal="center" vertical="center"/>
      <protection/>
    </xf>
    <xf numFmtId="0" fontId="12" fillId="35" borderId="74" xfId="0" applyNumberFormat="1" applyFont="1" applyFill="1" applyBorder="1" applyAlignment="1" applyProtection="1">
      <alignment horizontal="center" vertical="center"/>
      <protection/>
    </xf>
    <xf numFmtId="188" fontId="7" fillId="35" borderId="119" xfId="0" applyNumberFormat="1" applyFont="1" applyFill="1" applyBorder="1" applyAlignment="1" applyProtection="1">
      <alignment horizontal="center" vertical="center"/>
      <protection/>
    </xf>
    <xf numFmtId="188" fontId="7" fillId="35" borderId="45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188" fontId="2" fillId="35" borderId="120" xfId="0" applyNumberFormat="1" applyFont="1" applyFill="1" applyBorder="1" applyAlignment="1" applyProtection="1">
      <alignment horizontal="center" vertical="center"/>
      <protection/>
    </xf>
    <xf numFmtId="188" fontId="2" fillId="35" borderId="27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horizontal="center" vertical="center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88" fontId="7" fillId="35" borderId="24" xfId="0" applyNumberFormat="1" applyFont="1" applyFill="1" applyBorder="1" applyAlignment="1" applyProtection="1">
      <alignment horizontal="center" vertical="center"/>
      <protection/>
    </xf>
    <xf numFmtId="188" fontId="7" fillId="35" borderId="23" xfId="0" applyNumberFormat="1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>
      <alignment horizontal="center" vertical="center" wrapText="1"/>
    </xf>
    <xf numFmtId="0" fontId="0" fillId="35" borderId="8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86" xfId="0" applyFont="1" applyFill="1" applyBorder="1" applyAlignment="1" applyProtection="1">
      <alignment horizontal="center" vertical="center" wrapText="1"/>
      <protection hidden="1"/>
    </xf>
    <xf numFmtId="188" fontId="2" fillId="35" borderId="119" xfId="0" applyNumberFormat="1" applyFont="1" applyFill="1" applyBorder="1" applyAlignment="1" applyProtection="1">
      <alignment horizontal="center" vertical="center"/>
      <protection/>
    </xf>
    <xf numFmtId="188" fontId="2" fillId="35" borderId="45" xfId="0" applyNumberFormat="1" applyFont="1" applyFill="1" applyBorder="1" applyAlignment="1" applyProtection="1">
      <alignment horizontal="center" vertical="center"/>
      <protection/>
    </xf>
    <xf numFmtId="0" fontId="12" fillId="35" borderId="119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188" fontId="7" fillId="35" borderId="120" xfId="0" applyNumberFormat="1" applyFont="1" applyFill="1" applyBorder="1" applyAlignment="1" applyProtection="1">
      <alignment horizontal="center" vertical="center"/>
      <protection/>
    </xf>
    <xf numFmtId="188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86" xfId="0" applyNumberFormat="1" applyFont="1" applyFill="1" applyBorder="1" applyAlignment="1">
      <alignment horizontal="center" vertical="center"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105" xfId="0" applyNumberFormat="1" applyFont="1" applyFill="1" applyBorder="1" applyAlignment="1" applyProtection="1">
      <alignment horizontal="center" vertical="center"/>
      <protection/>
    </xf>
    <xf numFmtId="49" fontId="7" fillId="35" borderId="110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101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/>
    </xf>
    <xf numFmtId="49" fontId="7" fillId="35" borderId="109" xfId="0" applyNumberFormat="1" applyFont="1" applyFill="1" applyBorder="1" applyAlignment="1">
      <alignment horizontal="center" vertical="center"/>
    </xf>
    <xf numFmtId="49" fontId="7" fillId="35" borderId="105" xfId="0" applyNumberFormat="1" applyFont="1" applyFill="1" applyBorder="1" applyAlignment="1">
      <alignment horizontal="center" vertical="center"/>
    </xf>
    <xf numFmtId="49" fontId="7" fillId="35" borderId="110" xfId="0" applyNumberFormat="1" applyFont="1" applyFill="1" applyBorder="1" applyAlignment="1">
      <alignment horizontal="center" vertical="center"/>
    </xf>
    <xf numFmtId="49" fontId="2" fillId="35" borderId="105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>
      <alignment horizontal="center" vertical="center" wrapText="1"/>
    </xf>
    <xf numFmtId="0" fontId="0" fillId="35" borderId="101" xfId="0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44" xfId="0" applyNumberFormat="1" applyFont="1" applyFill="1" applyBorder="1" applyAlignment="1" applyProtection="1">
      <alignment horizontal="center" vertical="center"/>
      <protection/>
    </xf>
    <xf numFmtId="188" fontId="7" fillId="35" borderId="101" xfId="0" applyNumberFormat="1" applyFont="1" applyFill="1" applyBorder="1" applyAlignment="1" applyProtection="1">
      <alignment horizontal="center" vertical="center"/>
      <protection/>
    </xf>
    <xf numFmtId="188" fontId="7" fillId="35" borderId="43" xfId="0" applyNumberFormat="1" applyFont="1" applyFill="1" applyBorder="1" applyAlignment="1" applyProtection="1">
      <alignment horizontal="center" vertical="center"/>
      <protection/>
    </xf>
    <xf numFmtId="188" fontId="7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 hidden="1"/>
    </xf>
    <xf numFmtId="49" fontId="7" fillId="35" borderId="42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 applyProtection="1">
      <alignment horizontal="center" vertical="center"/>
      <protection hidden="1"/>
    </xf>
    <xf numFmtId="49" fontId="7" fillId="35" borderId="86" xfId="0" applyNumberFormat="1" applyFont="1" applyFill="1" applyBorder="1" applyAlignment="1" applyProtection="1">
      <alignment horizontal="center" vertical="center"/>
      <protection hidden="1"/>
    </xf>
    <xf numFmtId="0" fontId="7" fillId="35" borderId="44" xfId="0" applyFont="1" applyFill="1" applyBorder="1" applyAlignment="1" applyProtection="1">
      <alignment horizontal="center" vertical="center" wrapText="1"/>
      <protection hidden="1"/>
    </xf>
    <xf numFmtId="0" fontId="7" fillId="35" borderId="101" xfId="0" applyFont="1" applyFill="1" applyBorder="1" applyAlignment="1" applyProtection="1">
      <alignment horizontal="center" vertical="center" wrapText="1"/>
      <protection hidden="1"/>
    </xf>
    <xf numFmtId="0" fontId="7" fillId="35" borderId="43" xfId="0" applyFont="1" applyFill="1" applyBorder="1" applyAlignment="1" applyProtection="1">
      <alignment horizontal="center" vertical="center" wrapText="1"/>
      <protection hidden="1"/>
    </xf>
    <xf numFmtId="0" fontId="7" fillId="35" borderId="109" xfId="0" applyFont="1" applyFill="1" applyBorder="1" applyAlignment="1" applyProtection="1">
      <alignment horizontal="center" vertical="center" wrapText="1"/>
      <protection hidden="1"/>
    </xf>
    <xf numFmtId="49" fontId="7" fillId="35" borderId="105" xfId="0" applyNumberFormat="1" applyFont="1" applyFill="1" applyBorder="1" applyAlignment="1" applyProtection="1">
      <alignment horizontal="center" vertical="center"/>
      <protection hidden="1"/>
    </xf>
    <xf numFmtId="49" fontId="7" fillId="35" borderId="110" xfId="0" applyNumberFormat="1" applyFont="1" applyFill="1" applyBorder="1" applyAlignment="1" applyProtection="1">
      <alignment horizontal="center" vertical="center"/>
      <protection hidden="1"/>
    </xf>
    <xf numFmtId="49" fontId="7" fillId="35" borderId="101" xfId="0" applyNumberFormat="1" applyFont="1" applyFill="1" applyBorder="1" applyAlignment="1" applyProtection="1">
      <alignment horizontal="center" vertical="center"/>
      <protection hidden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7" fillId="35" borderId="101" xfId="0" applyNumberFormat="1" applyFont="1" applyFill="1" applyBorder="1" applyAlignment="1">
      <alignment horizontal="center" vertical="center" wrapText="1"/>
    </xf>
    <xf numFmtId="0" fontId="2" fillId="35" borderId="43" xfId="0" applyFont="1" applyFill="1" applyBorder="1" applyAlignment="1" applyProtection="1">
      <alignment horizontal="center" vertical="center" wrapText="1"/>
      <protection hidden="1"/>
    </xf>
    <xf numFmtId="0" fontId="2" fillId="35" borderId="109" xfId="0" applyFont="1" applyFill="1" applyBorder="1" applyAlignment="1" applyProtection="1">
      <alignment horizontal="center" vertical="center" wrapText="1"/>
      <protection hidden="1"/>
    </xf>
    <xf numFmtId="188" fontId="7" fillId="35" borderId="105" xfId="0" applyNumberFormat="1" applyFont="1" applyFill="1" applyBorder="1" applyAlignment="1" applyProtection="1">
      <alignment horizontal="center" vertical="center"/>
      <protection/>
    </xf>
    <xf numFmtId="188" fontId="7" fillId="35" borderId="110" xfId="0" applyNumberFormat="1" applyFont="1" applyFill="1" applyBorder="1" applyAlignment="1" applyProtection="1">
      <alignment horizontal="center" vertical="center"/>
      <protection/>
    </xf>
    <xf numFmtId="49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10" xfId="0" applyNumberFormat="1" applyFont="1" applyFill="1" applyBorder="1" applyAlignment="1" applyProtection="1">
      <alignment horizontal="center" vertical="center"/>
      <protection/>
    </xf>
    <xf numFmtId="188" fontId="2" fillId="35" borderId="43" xfId="0" applyNumberFormat="1" applyFont="1" applyFill="1" applyBorder="1" applyAlignment="1" applyProtection="1">
      <alignment horizontal="center" vertical="center"/>
      <protection/>
    </xf>
    <xf numFmtId="188" fontId="2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5" borderId="109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101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86" xfId="0" applyNumberFormat="1" applyFont="1" applyFill="1" applyBorder="1" applyAlignment="1">
      <alignment horizontal="center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05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0" fillId="35" borderId="113" xfId="0" applyFont="1" applyFill="1" applyBorder="1" applyAlignment="1">
      <alignment horizontal="center" vertical="center" wrapText="1"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49" fontId="94" fillId="35" borderId="44" xfId="0" applyNumberFormat="1" applyFont="1" applyFill="1" applyBorder="1" applyAlignment="1" applyProtection="1">
      <alignment horizontal="center" vertical="center"/>
      <protection/>
    </xf>
    <xf numFmtId="49" fontId="94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>
      <alignment horizontal="center" vertical="center" wrapText="1"/>
    </xf>
    <xf numFmtId="49" fontId="7" fillId="35" borderId="86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>
      <alignment horizontal="center" vertical="center" wrapText="1"/>
    </xf>
    <xf numFmtId="1" fontId="7" fillId="35" borderId="24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0" fontId="12" fillId="35" borderId="48" xfId="0" applyNumberFormat="1" applyFont="1" applyFill="1" applyBorder="1" applyAlignment="1" applyProtection="1">
      <alignment horizontal="center" vertical="center"/>
      <protection/>
    </xf>
    <xf numFmtId="0" fontId="12" fillId="35" borderId="113" xfId="0" applyNumberFormat="1" applyFont="1" applyFill="1" applyBorder="1" applyAlignment="1" applyProtection="1">
      <alignment horizontal="center" vertical="center"/>
      <protection/>
    </xf>
    <xf numFmtId="0" fontId="12" fillId="35" borderId="86" xfId="0" applyNumberFormat="1" applyFont="1" applyFill="1" applyBorder="1" applyAlignment="1" applyProtection="1">
      <alignment horizontal="center" vertical="center"/>
      <protection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2" fillId="35" borderId="44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7" fillId="35" borderId="120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>
      <alignment horizontal="center" vertical="center" wrapText="1"/>
    </xf>
    <xf numFmtId="1" fontId="2" fillId="35" borderId="118" xfId="0" applyNumberFormat="1" applyFont="1" applyFill="1" applyBorder="1" applyAlignment="1">
      <alignment horizontal="center" vertical="center" wrapText="1"/>
    </xf>
    <xf numFmtId="1" fontId="2" fillId="35" borderId="95" xfId="0" applyNumberFormat="1" applyFont="1" applyFill="1" applyBorder="1" applyAlignment="1">
      <alignment horizontal="center" vertical="center" wrapText="1"/>
    </xf>
    <xf numFmtId="0" fontId="7" fillId="35" borderId="37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111" xfId="0" applyNumberFormat="1" applyFont="1" applyFill="1" applyBorder="1" applyAlignment="1" applyProtection="1">
      <alignment horizontal="center" vertical="center"/>
      <protection/>
    </xf>
    <xf numFmtId="0" fontId="7" fillId="35" borderId="96" xfId="0" applyNumberFormat="1" applyFont="1" applyFill="1" applyBorder="1" applyAlignment="1" applyProtection="1">
      <alignment horizontal="center" vertical="center"/>
      <protection/>
    </xf>
    <xf numFmtId="49" fontId="2" fillId="35" borderId="105" xfId="0" applyNumberFormat="1" applyFont="1" applyFill="1" applyBorder="1" applyAlignment="1">
      <alignment horizontal="center" vertical="center" wrapText="1"/>
    </xf>
    <xf numFmtId="49" fontId="2" fillId="35" borderId="110" xfId="0" applyNumberFormat="1" applyFont="1" applyFill="1" applyBorder="1" applyAlignment="1">
      <alignment horizontal="center" vertical="center" wrapText="1"/>
    </xf>
    <xf numFmtId="188" fontId="7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120" xfId="0" applyNumberFormat="1" applyFont="1" applyFill="1" applyBorder="1" applyAlignment="1">
      <alignment horizontal="center" vertical="center" wrapText="1"/>
    </xf>
    <xf numFmtId="49" fontId="2" fillId="35" borderId="108" xfId="0" applyNumberFormat="1" applyFont="1" applyFill="1" applyBorder="1" applyAlignment="1">
      <alignment horizontal="center" vertical="center" wrapText="1"/>
    </xf>
    <xf numFmtId="0" fontId="7" fillId="35" borderId="72" xfId="0" applyNumberFormat="1" applyFont="1" applyFill="1" applyBorder="1" applyAlignment="1" applyProtection="1">
      <alignment horizontal="right" vertical="center"/>
      <protection/>
    </xf>
    <xf numFmtId="0" fontId="7" fillId="35" borderId="19" xfId="0" applyNumberFormat="1" applyFont="1" applyFill="1" applyBorder="1" applyAlignment="1" applyProtection="1">
      <alignment horizontal="right" vertical="center"/>
      <protection/>
    </xf>
    <xf numFmtId="0" fontId="7" fillId="35" borderId="73" xfId="0" applyNumberFormat="1" applyFont="1" applyFill="1" applyBorder="1" applyAlignment="1" applyProtection="1">
      <alignment horizontal="right" vertical="center"/>
      <protection/>
    </xf>
    <xf numFmtId="189" fontId="2" fillId="35" borderId="24" xfId="0" applyNumberFormat="1" applyFont="1" applyFill="1" applyBorder="1" applyAlignment="1" applyProtection="1">
      <alignment horizontal="center" vertical="center"/>
      <protection/>
    </xf>
    <xf numFmtId="189" fontId="2" fillId="35" borderId="86" xfId="0" applyNumberFormat="1" applyFont="1" applyFill="1" applyBorder="1" applyAlignment="1" applyProtection="1">
      <alignment horizontal="center" vertical="center"/>
      <protection/>
    </xf>
    <xf numFmtId="188" fontId="2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106" xfId="0" applyNumberFormat="1" applyFont="1" applyFill="1" applyBorder="1" applyAlignment="1" applyProtection="1">
      <alignment horizontal="right" vertical="center"/>
      <protection/>
    </xf>
    <xf numFmtId="0" fontId="7" fillId="35" borderId="99" xfId="0" applyNumberFormat="1" applyFont="1" applyFill="1" applyBorder="1" applyAlignment="1" applyProtection="1">
      <alignment horizontal="right" vertical="center"/>
      <protection/>
    </xf>
    <xf numFmtId="0" fontId="7" fillId="35" borderId="95" xfId="0" applyNumberFormat="1" applyFont="1" applyFill="1" applyBorder="1" applyAlignment="1" applyProtection="1">
      <alignment horizontal="right" vertical="center"/>
      <protection/>
    </xf>
    <xf numFmtId="0" fontId="7" fillId="35" borderId="48" xfId="0" applyFont="1" applyFill="1" applyBorder="1" applyAlignment="1">
      <alignment horizontal="right" vertical="center" wrapText="1"/>
    </xf>
    <xf numFmtId="0" fontId="7" fillId="35" borderId="86" xfId="0" applyFont="1" applyFill="1" applyBorder="1" applyAlignment="1">
      <alignment horizontal="right" vertical="center" wrapText="1"/>
    </xf>
    <xf numFmtId="191" fontId="7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113" xfId="0" applyFont="1" applyFill="1" applyBorder="1" applyAlignment="1">
      <alignment vertical="center" wrapText="1"/>
    </xf>
    <xf numFmtId="0" fontId="0" fillId="35" borderId="86" xfId="0" applyFont="1" applyFill="1" applyBorder="1" applyAlignment="1">
      <alignment vertical="center" wrapText="1"/>
    </xf>
    <xf numFmtId="188" fontId="2" fillId="35" borderId="113" xfId="0" applyNumberFormat="1" applyFont="1" applyFill="1" applyBorder="1" applyAlignment="1" applyProtection="1">
      <alignment horizontal="center" vertical="center"/>
      <protection/>
    </xf>
    <xf numFmtId="188" fontId="2" fillId="35" borderId="116" xfId="0" applyNumberFormat="1" applyFont="1" applyFill="1" applyBorder="1" applyAlignment="1" applyProtection="1">
      <alignment horizontal="center" vertical="center"/>
      <protection/>
    </xf>
    <xf numFmtId="188" fontId="2" fillId="35" borderId="117" xfId="0" applyNumberFormat="1" applyFont="1" applyFill="1" applyBorder="1" applyAlignment="1" applyProtection="1">
      <alignment horizontal="center" vertical="center"/>
      <protection/>
    </xf>
    <xf numFmtId="0" fontId="7" fillId="35" borderId="48" xfId="0" applyNumberFormat="1" applyFont="1" applyFill="1" applyBorder="1" applyAlignment="1">
      <alignment horizontal="right" vertical="center"/>
    </xf>
    <xf numFmtId="0" fontId="7" fillId="35" borderId="113" xfId="0" applyNumberFormat="1" applyFont="1" applyFill="1" applyBorder="1" applyAlignment="1">
      <alignment horizontal="right" vertical="center"/>
    </xf>
    <xf numFmtId="0" fontId="7" fillId="35" borderId="86" xfId="0" applyNumberFormat="1" applyFont="1" applyFill="1" applyBorder="1" applyAlignment="1">
      <alignment horizontal="right" vertical="center"/>
    </xf>
    <xf numFmtId="0" fontId="7" fillId="35" borderId="48" xfId="0" applyFont="1" applyFill="1" applyBorder="1" applyAlignment="1" applyProtection="1">
      <alignment horizontal="center" vertical="center" wrapText="1"/>
      <protection hidden="1"/>
    </xf>
    <xf numFmtId="0" fontId="7" fillId="35" borderId="113" xfId="0" applyFont="1" applyFill="1" applyBorder="1" applyAlignment="1" applyProtection="1">
      <alignment horizontal="center" vertical="center" wrapText="1"/>
      <protection hidden="1"/>
    </xf>
    <xf numFmtId="0" fontId="7" fillId="35" borderId="115" xfId="0" applyFont="1" applyFill="1" applyBorder="1" applyAlignment="1" applyProtection="1">
      <alignment horizontal="center" vertical="center" wrapText="1"/>
      <protection hidden="1"/>
    </xf>
    <xf numFmtId="0" fontId="7" fillId="35" borderId="86" xfId="0" applyFont="1" applyFill="1" applyBorder="1" applyAlignment="1" applyProtection="1">
      <alignment horizontal="center" vertical="center" wrapText="1"/>
      <protection hidden="1"/>
    </xf>
    <xf numFmtId="0" fontId="0" fillId="35" borderId="113" xfId="0" applyFont="1" applyFill="1" applyBorder="1" applyAlignment="1">
      <alignment horizontal="right" vertical="center" wrapText="1"/>
    </xf>
    <xf numFmtId="188" fontId="2" fillId="35" borderId="47" xfId="0" applyNumberFormat="1" applyFont="1" applyFill="1" applyBorder="1" applyAlignment="1" applyProtection="1">
      <alignment horizontal="center" vertical="center" wrapText="1"/>
      <protection/>
    </xf>
    <xf numFmtId="188" fontId="2" fillId="35" borderId="116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ont="1" applyFill="1" applyBorder="1" applyAlignment="1">
      <alignment horizontal="center" vertical="center" wrapText="1"/>
    </xf>
    <xf numFmtId="0" fontId="0" fillId="35" borderId="117" xfId="0" applyFont="1" applyFill="1" applyBorder="1" applyAlignment="1">
      <alignment horizontal="center" vertical="center" wrapText="1"/>
    </xf>
    <xf numFmtId="188" fontId="2" fillId="35" borderId="114" xfId="0" applyNumberFormat="1" applyFont="1" applyFill="1" applyBorder="1" applyAlignment="1" applyProtection="1">
      <alignment horizontal="center" vertical="center" wrapText="1"/>
      <protection/>
    </xf>
    <xf numFmtId="188" fontId="2" fillId="35" borderId="115" xfId="0" applyNumberFormat="1" applyFont="1" applyFill="1" applyBorder="1" applyAlignment="1" applyProtection="1">
      <alignment horizontal="center" vertical="center" wrapText="1"/>
      <protection/>
    </xf>
    <xf numFmtId="188" fontId="2" fillId="35" borderId="57" xfId="0" applyNumberFormat="1" applyFont="1" applyFill="1" applyBorder="1" applyAlignment="1" applyProtection="1">
      <alignment horizontal="center" vertical="center" wrapText="1"/>
      <protection/>
    </xf>
    <xf numFmtId="0" fontId="0" fillId="35" borderId="107" xfId="0" applyFont="1" applyFill="1" applyBorder="1" applyAlignment="1">
      <alignment horizontal="center" vertical="center" wrapText="1"/>
    </xf>
    <xf numFmtId="188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72" xfId="0" applyNumberFormat="1" applyFont="1" applyFill="1" applyBorder="1" applyAlignment="1" applyProtection="1">
      <alignment horizontal="center" vertical="center" textRotation="90" wrapText="1"/>
      <protection/>
    </xf>
    <xf numFmtId="49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0" fillId="35" borderId="96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189" fontId="12" fillId="35" borderId="48" xfId="0" applyNumberFormat="1" applyFont="1" applyFill="1" applyBorder="1" applyAlignment="1" applyProtection="1">
      <alignment horizontal="center" vertical="center"/>
      <protection/>
    </xf>
    <xf numFmtId="189" fontId="12" fillId="35" borderId="113" xfId="0" applyNumberFormat="1" applyFont="1" applyFill="1" applyBorder="1" applyAlignment="1" applyProtection="1">
      <alignment horizontal="center" vertical="center"/>
      <protection/>
    </xf>
    <xf numFmtId="189" fontId="12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>
      <alignment horizontal="right" vertical="center" wrapText="1"/>
    </xf>
    <xf numFmtId="0" fontId="7" fillId="35" borderId="120" xfId="0" applyFont="1" applyFill="1" applyBorder="1" applyAlignment="1">
      <alignment horizontal="right" vertical="center" wrapText="1"/>
    </xf>
    <xf numFmtId="0" fontId="7" fillId="35" borderId="47" xfId="0" applyFont="1" applyFill="1" applyBorder="1" applyAlignment="1">
      <alignment horizontal="right" vertical="center" wrapText="1"/>
    </xf>
    <xf numFmtId="0" fontId="0" fillId="35" borderId="116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0" xfId="0" applyFont="1" applyFill="1" applyBorder="1" applyAlignment="1">
      <alignment horizontal="right" vertical="center" wrapText="1"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>
      <alignment horizontal="center" vertical="center" textRotation="90" wrapText="1"/>
    </xf>
    <xf numFmtId="0" fontId="0" fillId="35" borderId="50" xfId="0" applyFont="1" applyFill="1" applyBorder="1" applyAlignment="1">
      <alignment horizontal="center" vertical="center" textRotation="90" wrapText="1"/>
    </xf>
    <xf numFmtId="188" fontId="2" fillId="35" borderId="25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15" xfId="0" applyNumberFormat="1" applyFont="1" applyFill="1" applyBorder="1" applyAlignment="1" applyProtection="1">
      <alignment horizontal="center" vertical="center"/>
      <protection/>
    </xf>
    <xf numFmtId="188" fontId="2" fillId="35" borderId="61" xfId="0" applyNumberFormat="1" applyFont="1" applyFill="1" applyBorder="1" applyAlignment="1" applyProtection="1">
      <alignment horizontal="center" vertical="center"/>
      <protection/>
    </xf>
    <xf numFmtId="0" fontId="12" fillId="35" borderId="48" xfId="0" applyFont="1" applyFill="1" applyBorder="1" applyAlignment="1">
      <alignment horizontal="center" vertical="center" wrapText="1"/>
    </xf>
    <xf numFmtId="0" fontId="31" fillId="35" borderId="113" xfId="0" applyFont="1" applyFill="1" applyBorder="1" applyAlignment="1">
      <alignment horizontal="center" vertical="center" wrapText="1"/>
    </xf>
    <xf numFmtId="0" fontId="31" fillId="35" borderId="86" xfId="0" applyFont="1" applyFill="1" applyBorder="1" applyAlignment="1">
      <alignment horizontal="center" vertical="center" wrapText="1"/>
    </xf>
    <xf numFmtId="0" fontId="7" fillId="35" borderId="117" xfId="0" applyFont="1" applyFill="1" applyBorder="1" applyAlignment="1">
      <alignment horizontal="right" vertical="center" wrapText="1"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47" xfId="0" applyNumberFormat="1" applyFont="1" applyFill="1" applyBorder="1" applyAlignment="1" applyProtection="1">
      <alignment horizontal="center" vertical="center"/>
      <protection/>
    </xf>
    <xf numFmtId="188" fontId="2" fillId="35" borderId="114" xfId="0" applyNumberFormat="1" applyFont="1" applyFill="1" applyBorder="1" applyAlignment="1" applyProtection="1">
      <alignment horizontal="center" vertical="center"/>
      <protection/>
    </xf>
    <xf numFmtId="188" fontId="2" fillId="35" borderId="115" xfId="0" applyNumberFormat="1" applyFont="1" applyFill="1" applyBorder="1" applyAlignment="1" applyProtection="1">
      <alignment horizontal="center" vertical="center"/>
      <protection/>
    </xf>
    <xf numFmtId="188" fontId="2" fillId="35" borderId="108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88" fontId="7" fillId="35" borderId="48" xfId="0" applyNumberFormat="1" applyFont="1" applyFill="1" applyBorder="1" applyAlignment="1" applyProtection="1">
      <alignment horizontal="center" vertical="center"/>
      <protection/>
    </xf>
    <xf numFmtId="188" fontId="7" fillId="35" borderId="113" xfId="0" applyNumberFormat="1" applyFont="1" applyFill="1" applyBorder="1" applyAlignment="1" applyProtection="1">
      <alignment horizontal="center" vertical="center"/>
      <protection/>
    </xf>
    <xf numFmtId="188" fontId="7" fillId="35" borderId="115" xfId="0" applyNumberFormat="1" applyFont="1" applyFill="1" applyBorder="1" applyAlignment="1" applyProtection="1">
      <alignment horizontal="center" vertical="center"/>
      <protection/>
    </xf>
    <xf numFmtId="188" fontId="7" fillId="35" borderId="108" xfId="0" applyNumberFormat="1" applyFont="1" applyFill="1" applyBorder="1" applyAlignment="1" applyProtection="1">
      <alignment horizontal="center" vertical="center"/>
      <protection/>
    </xf>
    <xf numFmtId="188" fontId="2" fillId="35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87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26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44" xfId="0" applyNumberFormat="1" applyFont="1" applyFill="1" applyBorder="1" applyAlignment="1" applyProtection="1">
      <alignment horizontal="right" vertical="center"/>
      <protection/>
    </xf>
    <xf numFmtId="0" fontId="7" fillId="35" borderId="96" xfId="0" applyNumberFormat="1" applyFont="1" applyFill="1" applyBorder="1" applyAlignment="1" applyProtection="1">
      <alignment horizontal="right" vertical="center"/>
      <protection/>
    </xf>
    <xf numFmtId="0" fontId="7" fillId="35" borderId="42" xfId="0" applyNumberFormat="1" applyFont="1" applyFill="1" applyBorder="1" applyAlignment="1" applyProtection="1">
      <alignment horizontal="right" vertical="center"/>
      <protection/>
    </xf>
    <xf numFmtId="0" fontId="7" fillId="35" borderId="119" xfId="0" applyNumberFormat="1" applyFont="1" applyFill="1" applyBorder="1" applyAlignment="1" applyProtection="1">
      <alignment horizontal="center" vertical="center"/>
      <protection/>
    </xf>
    <xf numFmtId="0" fontId="7" fillId="35" borderId="116" xfId="0" applyNumberFormat="1" applyFont="1" applyFill="1" applyBorder="1" applyAlignment="1" applyProtection="1">
      <alignment horizontal="center" vertical="center"/>
      <protection/>
    </xf>
    <xf numFmtId="0" fontId="7" fillId="35" borderId="117" xfId="0" applyNumberFormat="1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right" vertical="center" wrapText="1"/>
      <protection hidden="1"/>
    </xf>
    <xf numFmtId="0" fontId="7" fillId="35" borderId="11" xfId="0" applyFont="1" applyFill="1" applyBorder="1" applyAlignment="1" applyProtection="1">
      <alignment horizontal="right" vertical="center" wrapText="1"/>
      <protection hidden="1"/>
    </xf>
    <xf numFmtId="0" fontId="7" fillId="35" borderId="47" xfId="0" applyNumberFormat="1" applyFont="1" applyFill="1" applyBorder="1" applyAlignment="1" applyProtection="1">
      <alignment horizontal="right" vertical="center"/>
      <protection/>
    </xf>
    <xf numFmtId="0" fontId="7" fillId="35" borderId="45" xfId="0" applyNumberFormat="1" applyFont="1" applyFill="1" applyBorder="1" applyAlignment="1" applyProtection="1">
      <alignment horizontal="right" vertical="center"/>
      <protection/>
    </xf>
    <xf numFmtId="188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" fillId="35" borderId="48" xfId="0" applyNumberFormat="1" applyFont="1" applyFill="1" applyBorder="1" applyAlignment="1" applyProtection="1">
      <alignment horizontal="center" vertical="center"/>
      <protection/>
    </xf>
    <xf numFmtId="188" fontId="8" fillId="35" borderId="113" xfId="0" applyNumberFormat="1" applyFont="1" applyFill="1" applyBorder="1" applyAlignment="1" applyProtection="1">
      <alignment horizontal="center" vertical="center"/>
      <protection/>
    </xf>
    <xf numFmtId="188" fontId="8" fillId="35" borderId="86" xfId="0" applyNumberFormat="1" applyFont="1" applyFill="1" applyBorder="1" applyAlignment="1" applyProtection="1">
      <alignment horizontal="center" vertical="center"/>
      <protection/>
    </xf>
    <xf numFmtId="188" fontId="2" fillId="35" borderId="32" xfId="0" applyNumberFormat="1" applyFont="1" applyFill="1" applyBorder="1" applyAlignment="1" applyProtection="1">
      <alignment horizontal="center" vertical="center" wrapText="1"/>
      <protection/>
    </xf>
    <xf numFmtId="188" fontId="2" fillId="35" borderId="33" xfId="0" applyNumberFormat="1" applyFont="1" applyFill="1" applyBorder="1" applyAlignment="1" applyProtection="1">
      <alignment horizontal="center" vertical="center" wrapText="1"/>
      <protection/>
    </xf>
    <xf numFmtId="188" fontId="2" fillId="35" borderId="93" xfId="0" applyNumberFormat="1" applyFont="1" applyFill="1" applyBorder="1" applyAlignment="1" applyProtection="1">
      <alignment horizontal="center" vertical="center" wrapText="1"/>
      <protection/>
    </xf>
    <xf numFmtId="0" fontId="2" fillId="35" borderId="32" xfId="0" applyNumberFormat="1" applyFont="1" applyFill="1" applyBorder="1" applyAlignment="1" applyProtection="1">
      <alignment horizontal="center" vertical="center" textRotation="90"/>
      <protection/>
    </xf>
    <xf numFmtId="0" fontId="2" fillId="35" borderId="33" xfId="0" applyNumberFormat="1" applyFont="1" applyFill="1" applyBorder="1" applyAlignment="1" applyProtection="1">
      <alignment horizontal="center" vertical="center" textRotation="90"/>
      <protection/>
    </xf>
    <xf numFmtId="0" fontId="2" fillId="35" borderId="93" xfId="0" applyNumberFormat="1" applyFont="1" applyFill="1" applyBorder="1" applyAlignment="1" applyProtection="1">
      <alignment horizontal="center" vertical="center" textRotation="90"/>
      <protection/>
    </xf>
    <xf numFmtId="188" fontId="2" fillId="35" borderId="18" xfId="0" applyNumberFormat="1" applyFont="1" applyFill="1" applyBorder="1" applyAlignment="1" applyProtection="1">
      <alignment horizontal="center" vertical="center" wrapText="1"/>
      <protection/>
    </xf>
    <xf numFmtId="188" fontId="2" fillId="35" borderId="35" xfId="0" applyNumberFormat="1" applyFont="1" applyFill="1" applyBorder="1" applyAlignment="1" applyProtection="1">
      <alignment horizontal="center" vertical="center" wrapText="1"/>
      <protection/>
    </xf>
    <xf numFmtId="188" fontId="2" fillId="35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61" xfId="0" applyFont="1" applyFill="1" applyBorder="1" applyAlignment="1">
      <alignment horizontal="center" vertical="center" textRotation="90" wrapText="1"/>
    </xf>
    <xf numFmtId="0" fontId="0" fillId="35" borderId="51" xfId="0" applyFont="1" applyFill="1" applyBorder="1" applyAlignment="1">
      <alignment horizontal="center" vertical="center" textRotation="90" wrapText="1"/>
    </xf>
    <xf numFmtId="188" fontId="2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105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20" xfId="0" applyFont="1" applyFill="1" applyBorder="1" applyAlignment="1" applyProtection="1">
      <alignment horizontal="right" vertical="center" wrapText="1"/>
      <protection hidden="1"/>
    </xf>
    <xf numFmtId="0" fontId="0" fillId="35" borderId="11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7" fillId="35" borderId="118" xfId="0" applyNumberFormat="1" applyFont="1" applyFill="1" applyBorder="1" applyAlignment="1" applyProtection="1">
      <alignment horizontal="right" vertical="center" wrapText="1"/>
      <protection/>
    </xf>
    <xf numFmtId="0" fontId="16" fillId="35" borderId="99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0" fontId="7" fillId="35" borderId="114" xfId="0" applyNumberFormat="1" applyFont="1" applyFill="1" applyBorder="1" applyAlignment="1" applyProtection="1">
      <alignment horizontal="center" vertical="center"/>
      <protection/>
    </xf>
    <xf numFmtId="0" fontId="7" fillId="35" borderId="115" xfId="0" applyNumberFormat="1" applyFont="1" applyFill="1" applyBorder="1" applyAlignment="1" applyProtection="1">
      <alignment horizontal="center" vertical="center"/>
      <protection/>
    </xf>
    <xf numFmtId="0" fontId="7" fillId="35" borderId="108" xfId="0" applyNumberFormat="1" applyFont="1" applyFill="1" applyBorder="1" applyAlignment="1" applyProtection="1">
      <alignment horizontal="center" vertical="center"/>
      <protection/>
    </xf>
    <xf numFmtId="0" fontId="7" fillId="35" borderId="47" xfId="0" applyNumberFormat="1" applyFont="1" applyFill="1" applyBorder="1" applyAlignment="1" applyProtection="1">
      <alignment horizontal="center" vertical="center"/>
      <protection/>
    </xf>
    <xf numFmtId="0" fontId="7" fillId="35" borderId="100" xfId="0" applyNumberFormat="1" applyFont="1" applyFill="1" applyBorder="1" applyAlignment="1" applyProtection="1">
      <alignment horizontal="right" vertical="center"/>
      <protection/>
    </xf>
    <xf numFmtId="0" fontId="7" fillId="35" borderId="140" xfId="0" applyNumberFormat="1" applyFont="1" applyFill="1" applyBorder="1" applyAlignment="1" applyProtection="1">
      <alignment horizontal="right" vertical="center"/>
      <protection/>
    </xf>
    <xf numFmtId="0" fontId="7" fillId="35" borderId="109" xfId="0" applyNumberFormat="1" applyFont="1" applyFill="1" applyBorder="1" applyAlignment="1" applyProtection="1">
      <alignment horizontal="right" vertical="center"/>
      <protection/>
    </xf>
    <xf numFmtId="0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30" fillId="35" borderId="25" xfId="0" applyFont="1" applyFill="1" applyBorder="1" applyAlignment="1" applyProtection="1">
      <alignment horizontal="right" vertical="center" wrapText="1"/>
      <protection hidden="1"/>
    </xf>
    <xf numFmtId="0" fontId="30" fillId="35" borderId="11" xfId="0" applyFont="1" applyFill="1" applyBorder="1" applyAlignment="1" applyProtection="1">
      <alignment horizontal="right" vertical="center" wrapText="1"/>
      <protection hidden="1"/>
    </xf>
    <xf numFmtId="0" fontId="7" fillId="35" borderId="57" xfId="0" applyNumberFormat="1" applyFont="1" applyFill="1" applyBorder="1" applyAlignment="1" applyProtection="1">
      <alignment horizontal="right" vertical="center"/>
      <protection/>
    </xf>
    <xf numFmtId="0" fontId="7" fillId="35" borderId="124" xfId="0" applyNumberFormat="1" applyFont="1" applyFill="1" applyBorder="1" applyAlignment="1" applyProtection="1">
      <alignment horizontal="right" vertical="center"/>
      <protection/>
    </xf>
    <xf numFmtId="0" fontId="7" fillId="35" borderId="55" xfId="0" applyNumberFormat="1" applyFont="1" applyFill="1" applyBorder="1" applyAlignment="1" applyProtection="1">
      <alignment horizontal="right" vertical="center"/>
      <protection/>
    </xf>
    <xf numFmtId="188" fontId="2" fillId="35" borderId="44" xfId="0" applyNumberFormat="1" applyFont="1" applyFill="1" applyBorder="1" applyAlignment="1">
      <alignment horizontal="center" vertical="top" wrapText="1"/>
    </xf>
    <xf numFmtId="0" fontId="2" fillId="35" borderId="42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49" fontId="7" fillId="35" borderId="22" xfId="0" applyNumberFormat="1" applyFont="1" applyFill="1" applyBorder="1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0" fontId="7" fillId="35" borderId="48" xfId="0" applyNumberFormat="1" applyFont="1" applyFill="1" applyBorder="1" applyAlignment="1" applyProtection="1">
      <alignment horizontal="right" vertical="center"/>
      <protection/>
    </xf>
    <xf numFmtId="0" fontId="7" fillId="35" borderId="86" xfId="0" applyNumberFormat="1" applyFont="1" applyFill="1" applyBorder="1" applyAlignment="1" applyProtection="1">
      <alignment horizontal="right" vertical="center"/>
      <protection/>
    </xf>
    <xf numFmtId="0" fontId="7" fillId="35" borderId="24" xfId="0" applyNumberFormat="1" applyFont="1" applyFill="1" applyBorder="1" applyAlignment="1">
      <alignment horizontal="right" vertical="center"/>
    </xf>
    <xf numFmtId="0" fontId="7" fillId="35" borderId="23" xfId="0" applyNumberFormat="1" applyFont="1" applyFill="1" applyBorder="1" applyAlignment="1">
      <alignment horizontal="right" vertical="center"/>
    </xf>
    <xf numFmtId="49" fontId="7" fillId="35" borderId="48" xfId="0" applyNumberFormat="1" applyFont="1" applyFill="1" applyBorder="1" applyAlignment="1">
      <alignment horizontal="right" vertical="center" wrapText="1"/>
    </xf>
    <xf numFmtId="0" fontId="2" fillId="35" borderId="37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111" xfId="0" applyFont="1" applyFill="1" applyBorder="1" applyAlignment="1" applyProtection="1">
      <alignment horizontal="right" vertical="center"/>
      <protection/>
    </xf>
    <xf numFmtId="0" fontId="2" fillId="35" borderId="106" xfId="0" applyFont="1" applyFill="1" applyBorder="1" applyAlignment="1" applyProtection="1">
      <alignment horizontal="right" vertical="center"/>
      <protection/>
    </xf>
    <xf numFmtId="0" fontId="2" fillId="35" borderId="99" xfId="0" applyFont="1" applyFill="1" applyBorder="1" applyAlignment="1" applyProtection="1">
      <alignment horizontal="right" vertical="center"/>
      <protection/>
    </xf>
    <xf numFmtId="0" fontId="2" fillId="35" borderId="95" xfId="0" applyFont="1" applyFill="1" applyBorder="1" applyAlignment="1" applyProtection="1">
      <alignment horizontal="right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 locked="0"/>
    </xf>
    <xf numFmtId="49" fontId="7" fillId="35" borderId="113" xfId="0" applyNumberFormat="1" applyFont="1" applyFill="1" applyBorder="1" applyAlignment="1" applyProtection="1">
      <alignment horizontal="center" vertical="center"/>
      <protection locked="0"/>
    </xf>
    <xf numFmtId="49" fontId="7" fillId="35" borderId="86" xfId="0" applyNumberFormat="1" applyFont="1" applyFill="1" applyBorder="1" applyAlignment="1" applyProtection="1">
      <alignment horizontal="center" vertical="center"/>
      <protection locked="0"/>
    </xf>
    <xf numFmtId="49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35" borderId="23" xfId="0" applyFont="1" applyFill="1" applyBorder="1" applyAlignment="1">
      <alignment vertical="center" wrapText="1"/>
    </xf>
    <xf numFmtId="49" fontId="7" fillId="35" borderId="48" xfId="0" applyNumberFormat="1" applyFont="1" applyFill="1" applyBorder="1" applyAlignment="1" applyProtection="1">
      <alignment horizontal="center" vertical="center" wrapText="1"/>
      <protection/>
    </xf>
    <xf numFmtId="0" fontId="7" fillId="35" borderId="114" xfId="0" applyNumberFormat="1" applyFont="1" applyFill="1" applyBorder="1" applyAlignment="1" applyProtection="1">
      <alignment horizontal="center" vertical="center" wrapText="1"/>
      <protection/>
    </xf>
    <xf numFmtId="0" fontId="12" fillId="35" borderId="113" xfId="0" applyNumberFormat="1" applyFont="1" applyFill="1" applyBorder="1" applyAlignment="1" applyProtection="1">
      <alignment horizontal="center" vertical="center" wrapText="1"/>
      <protection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49" fontId="2" fillId="35" borderId="48" xfId="0" applyNumberFormat="1" applyFont="1" applyFill="1" applyBorder="1" applyAlignment="1">
      <alignment horizontal="right" vertical="center" wrapText="1"/>
    </xf>
    <xf numFmtId="0" fontId="19" fillId="35" borderId="113" xfId="0" applyFont="1" applyFill="1" applyBorder="1" applyAlignment="1">
      <alignment horizontal="center" vertical="center" wrapText="1"/>
    </xf>
    <xf numFmtId="0" fontId="0" fillId="35" borderId="86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wrapText="1"/>
    </xf>
    <xf numFmtId="0" fontId="16" fillId="35" borderId="0" xfId="0" applyFont="1" applyFill="1" applyAlignment="1">
      <alignment horizontal="left" wrapText="1"/>
    </xf>
    <xf numFmtId="49" fontId="2" fillId="35" borderId="48" xfId="0" applyNumberFormat="1" applyFont="1" applyFill="1" applyBorder="1" applyAlignment="1">
      <alignment horizontal="center" vertical="center" wrapText="1"/>
    </xf>
    <xf numFmtId="0" fontId="0" fillId="35" borderId="113" xfId="0" applyFont="1" applyFill="1" applyBorder="1" applyAlignment="1">
      <alignment vertical="center"/>
    </xf>
    <xf numFmtId="0" fontId="0" fillId="35" borderId="86" xfId="0" applyFont="1" applyFill="1" applyBorder="1" applyAlignment="1">
      <alignment vertical="center"/>
    </xf>
    <xf numFmtId="0" fontId="7" fillId="35" borderId="48" xfId="0" applyFont="1" applyFill="1" applyBorder="1" applyAlignment="1">
      <alignment horizontal="right" vertical="top" wrapText="1"/>
    </xf>
    <xf numFmtId="0" fontId="7" fillId="35" borderId="86" xfId="0" applyFont="1" applyFill="1" applyBorder="1" applyAlignment="1">
      <alignment horizontal="right" vertical="top" wrapText="1"/>
    </xf>
    <xf numFmtId="188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>
      <alignment horizontal="right" vertical="top" wrapText="1"/>
    </xf>
    <xf numFmtId="0" fontId="7" fillId="35" borderId="117" xfId="0" applyFont="1" applyFill="1" applyBorder="1" applyAlignment="1">
      <alignment horizontal="right" vertical="top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35" borderId="96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 wrapText="1"/>
    </xf>
    <xf numFmtId="188" fontId="2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>
      <alignment horizontal="center" vertical="center" wrapText="1"/>
    </xf>
    <xf numFmtId="0" fontId="16" fillId="35" borderId="113" xfId="0" applyFont="1" applyFill="1" applyBorder="1" applyAlignment="1">
      <alignment horizontal="center" vertical="center"/>
    </xf>
    <xf numFmtId="0" fontId="16" fillId="35" borderId="115" xfId="0" applyFont="1" applyFill="1" applyBorder="1" applyAlignment="1">
      <alignment horizontal="center" vertical="center"/>
    </xf>
    <xf numFmtId="0" fontId="0" fillId="35" borderId="115" xfId="0" applyFont="1" applyFill="1" applyBorder="1" applyAlignment="1">
      <alignment horizontal="center" vertical="center"/>
    </xf>
    <xf numFmtId="0" fontId="0" fillId="35" borderId="108" xfId="0" applyFont="1" applyFill="1" applyBorder="1" applyAlignment="1">
      <alignment horizontal="center" vertical="center"/>
    </xf>
    <xf numFmtId="0" fontId="2" fillId="35" borderId="57" xfId="0" applyFont="1" applyFill="1" applyBorder="1" applyAlignment="1" applyProtection="1">
      <alignment horizontal="right" vertical="center"/>
      <protection/>
    </xf>
    <xf numFmtId="0" fontId="2" fillId="35" borderId="124" xfId="0" applyFont="1" applyFill="1" applyBorder="1" applyAlignment="1" applyProtection="1">
      <alignment horizontal="right" vertical="center"/>
      <protection/>
    </xf>
    <xf numFmtId="0" fontId="2" fillId="35" borderId="55" xfId="0" applyFont="1" applyFill="1" applyBorder="1" applyAlignment="1" applyProtection="1">
      <alignment horizontal="right" vertical="center"/>
      <protection/>
    </xf>
    <xf numFmtId="0" fontId="2" fillId="35" borderId="44" xfId="0" applyFont="1" applyFill="1" applyBorder="1" applyAlignment="1" applyProtection="1">
      <alignment horizontal="right" vertical="center"/>
      <protection/>
    </xf>
    <xf numFmtId="0" fontId="2" fillId="35" borderId="96" xfId="0" applyFont="1" applyFill="1" applyBorder="1" applyAlignment="1" applyProtection="1">
      <alignment horizontal="right" vertical="center"/>
      <protection/>
    </xf>
    <xf numFmtId="0" fontId="2" fillId="35" borderId="42" xfId="0" applyFont="1" applyFill="1" applyBorder="1" applyAlignment="1" applyProtection="1">
      <alignment horizontal="right" vertical="center"/>
      <protection/>
    </xf>
    <xf numFmtId="0" fontId="2" fillId="35" borderId="44" xfId="0" applyNumberFormat="1" applyFont="1" applyFill="1" applyBorder="1" applyAlignment="1" applyProtection="1">
      <alignment horizontal="right" vertical="center"/>
      <protection/>
    </xf>
    <xf numFmtId="0" fontId="2" fillId="35" borderId="96" xfId="0" applyNumberFormat="1" applyFont="1" applyFill="1" applyBorder="1" applyAlignment="1" applyProtection="1">
      <alignment horizontal="right" vertical="center"/>
      <protection/>
    </xf>
    <xf numFmtId="0" fontId="2" fillId="35" borderId="42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96" xfId="0" applyNumberFormat="1" applyFont="1" applyFill="1" applyBorder="1" applyAlignment="1" applyProtection="1">
      <alignment horizontal="center" vertical="center"/>
      <protection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right" vertical="center"/>
      <protection/>
    </xf>
    <xf numFmtId="0" fontId="2" fillId="35" borderId="141" xfId="0" applyNumberFormat="1" applyFont="1" applyFill="1" applyBorder="1" applyAlignment="1" applyProtection="1">
      <alignment horizontal="right" vertical="center"/>
      <protection/>
    </xf>
    <xf numFmtId="0" fontId="2" fillId="35" borderId="110" xfId="0" applyNumberFormat="1" applyFont="1" applyFill="1" applyBorder="1" applyAlignment="1" applyProtection="1">
      <alignment horizontal="right" vertical="center"/>
      <protection/>
    </xf>
    <xf numFmtId="0" fontId="2" fillId="35" borderId="106" xfId="0" applyNumberFormat="1" applyFont="1" applyFill="1" applyBorder="1" applyAlignment="1" applyProtection="1">
      <alignment horizontal="right" vertical="center"/>
      <protection/>
    </xf>
    <xf numFmtId="0" fontId="2" fillId="35" borderId="99" xfId="0" applyNumberFormat="1" applyFont="1" applyFill="1" applyBorder="1" applyAlignment="1" applyProtection="1">
      <alignment horizontal="right" vertical="center"/>
      <protection/>
    </xf>
    <xf numFmtId="0" fontId="2" fillId="35" borderId="95" xfId="0" applyNumberFormat="1" applyFont="1" applyFill="1" applyBorder="1" applyAlignment="1" applyProtection="1">
      <alignment horizontal="right" vertical="center"/>
      <protection/>
    </xf>
    <xf numFmtId="0" fontId="2" fillId="35" borderId="72" xfId="0" applyNumberFormat="1" applyFont="1" applyFill="1" applyBorder="1" applyAlignment="1" applyProtection="1">
      <alignment horizontal="right" vertical="center"/>
      <protection/>
    </xf>
    <xf numFmtId="0" fontId="2" fillId="35" borderId="19" xfId="0" applyNumberFormat="1" applyFont="1" applyFill="1" applyBorder="1" applyAlignment="1" applyProtection="1">
      <alignment horizontal="right" vertical="center"/>
      <protection/>
    </xf>
    <xf numFmtId="0" fontId="2" fillId="35" borderId="73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197" fontId="7" fillId="35" borderId="44" xfId="0" applyNumberFormat="1" applyFont="1" applyFill="1" applyBorder="1" applyAlignment="1" applyProtection="1">
      <alignment horizontal="center" vertical="center" wrapText="1"/>
      <protection/>
    </xf>
    <xf numFmtId="0" fontId="7" fillId="35" borderId="96" xfId="0" applyNumberFormat="1" applyFont="1" applyFill="1" applyBorder="1" applyAlignment="1" applyProtection="1">
      <alignment horizontal="center" vertical="center" wrapText="1"/>
      <protection/>
    </xf>
    <xf numFmtId="0" fontId="7" fillId="35" borderId="42" xfId="0" applyNumberFormat="1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>
      <alignment horizontal="center" vertical="top" wrapText="1"/>
    </xf>
    <xf numFmtId="0" fontId="7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113" xfId="0" applyNumberFormat="1" applyFont="1" applyFill="1" applyBorder="1" applyAlignment="1" applyProtection="1">
      <alignment horizontal="center" vertical="center"/>
      <protection/>
    </xf>
    <xf numFmtId="0" fontId="7" fillId="35" borderId="141" xfId="0" applyNumberFormat="1" applyFont="1" applyFill="1" applyBorder="1" applyAlignment="1" applyProtection="1">
      <alignment horizontal="center" vertical="center"/>
      <protection/>
    </xf>
    <xf numFmtId="197" fontId="7" fillId="35" borderId="105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197" fontId="7" fillId="35" borderId="105" xfId="0" applyNumberFormat="1" applyFont="1" applyFill="1" applyBorder="1" applyAlignment="1" applyProtection="1">
      <alignment horizontal="center" vertical="center" wrapText="1"/>
      <protection/>
    </xf>
    <xf numFmtId="0" fontId="7" fillId="35" borderId="74" xfId="0" applyNumberFormat="1" applyFont="1" applyFill="1" applyBorder="1" applyAlignment="1" applyProtection="1">
      <alignment horizontal="center" vertical="center" wrapText="1"/>
      <protection/>
    </xf>
    <xf numFmtId="0" fontId="7" fillId="35" borderId="68" xfId="0" applyNumberFormat="1" applyFont="1" applyFill="1" applyBorder="1" applyAlignment="1" applyProtection="1">
      <alignment horizontal="right" vertical="center"/>
      <protection/>
    </xf>
    <xf numFmtId="0" fontId="7" fillId="35" borderId="141" xfId="0" applyNumberFormat="1" applyFont="1" applyFill="1" applyBorder="1" applyAlignment="1" applyProtection="1">
      <alignment horizontal="right" vertical="center"/>
      <protection/>
    </xf>
    <xf numFmtId="0" fontId="7" fillId="35" borderId="110" xfId="0" applyNumberFormat="1" applyFont="1" applyFill="1" applyBorder="1" applyAlignment="1" applyProtection="1">
      <alignment horizontal="right" vertical="center"/>
      <protection/>
    </xf>
    <xf numFmtId="0" fontId="7" fillId="35" borderId="26" xfId="0" applyNumberFormat="1" applyFont="1" applyFill="1" applyBorder="1" applyAlignment="1" applyProtection="1">
      <alignment horizontal="right" vertical="center"/>
      <protection/>
    </xf>
    <xf numFmtId="0" fontId="7" fillId="35" borderId="50" xfId="0" applyNumberFormat="1" applyFont="1" applyFill="1" applyBorder="1" applyAlignment="1" applyProtection="1">
      <alignment horizontal="right" vertical="center"/>
      <protection/>
    </xf>
    <xf numFmtId="0" fontId="7" fillId="35" borderId="51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37" xfId="0" applyNumberFormat="1" applyFont="1" applyFill="1" applyBorder="1" applyAlignment="1" applyProtection="1">
      <alignment horizontal="right" vertical="center"/>
      <protection/>
    </xf>
    <xf numFmtId="0" fontId="7" fillId="35" borderId="0" xfId="0" applyNumberFormat="1" applyFont="1" applyFill="1" applyBorder="1" applyAlignment="1" applyProtection="1">
      <alignment horizontal="right" vertical="center"/>
      <protection/>
    </xf>
    <xf numFmtId="0" fontId="7" fillId="35" borderId="111" xfId="0" applyNumberFormat="1" applyFont="1" applyFill="1" applyBorder="1" applyAlignment="1" applyProtection="1">
      <alignment horizontal="right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 wrapText="1"/>
      <protection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2" fillId="0" borderId="116" xfId="0" applyNumberFormat="1" applyFont="1" applyFill="1" applyBorder="1" applyAlignment="1" applyProtection="1">
      <alignment horizontal="center" vertical="center"/>
      <protection/>
    </xf>
    <xf numFmtId="188" fontId="2" fillId="0" borderId="117" xfId="0" applyNumberFormat="1" applyFont="1" applyFill="1" applyBorder="1" applyAlignment="1" applyProtection="1">
      <alignment horizontal="center" vertical="center"/>
      <protection/>
    </xf>
    <xf numFmtId="188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115" xfId="0" applyNumberFormat="1" applyFont="1" applyFill="1" applyBorder="1" applyAlignment="1" applyProtection="1">
      <alignment horizontal="center" vertical="center"/>
      <protection/>
    </xf>
    <xf numFmtId="188" fontId="2" fillId="0" borderId="108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86" xfId="0" applyNumberFormat="1" applyFont="1" applyFill="1" applyBorder="1" applyAlignment="1" applyProtection="1">
      <alignment horizontal="center" vertical="center"/>
      <protection/>
    </xf>
    <xf numFmtId="188" fontId="8" fillId="0" borderId="48" xfId="0" applyNumberFormat="1" applyFont="1" applyFill="1" applyBorder="1" applyAlignment="1" applyProtection="1">
      <alignment horizontal="center" vertical="center"/>
      <protection/>
    </xf>
    <xf numFmtId="188" fontId="8" fillId="0" borderId="113" xfId="0" applyNumberFormat="1" applyFont="1" applyFill="1" applyBorder="1" applyAlignment="1" applyProtection="1">
      <alignment horizontal="center" vertical="center"/>
      <protection/>
    </xf>
    <xf numFmtId="188" fontId="8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 textRotation="90"/>
      <protection/>
    </xf>
    <xf numFmtId="0" fontId="2" fillId="0" borderId="93" xfId="0" applyNumberFormat="1" applyFont="1" applyFill="1" applyBorder="1" applyAlignment="1" applyProtection="1">
      <alignment horizontal="center" vertical="center" textRotation="90"/>
      <protection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93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88" fontId="2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188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188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86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 applyProtection="1">
      <alignment horizontal="center" vertical="center"/>
      <protection/>
    </xf>
    <xf numFmtId="188" fontId="7" fillId="0" borderId="113" xfId="0" applyNumberFormat="1" applyFont="1" applyFill="1" applyBorder="1" applyAlignment="1" applyProtection="1">
      <alignment horizontal="center" vertical="center"/>
      <protection/>
    </xf>
    <xf numFmtId="188" fontId="7" fillId="0" borderId="115" xfId="0" applyNumberFormat="1" applyFont="1" applyFill="1" applyBorder="1" applyAlignment="1" applyProtection="1">
      <alignment horizontal="center" vertical="center"/>
      <protection/>
    </xf>
    <xf numFmtId="188" fontId="7" fillId="0" borderId="108" xfId="0" applyNumberFormat="1" applyFont="1" applyFill="1" applyBorder="1" applyAlignment="1" applyProtection="1">
      <alignment horizontal="center" vertical="center"/>
      <protection/>
    </xf>
    <xf numFmtId="189" fontId="12" fillId="0" borderId="48" xfId="0" applyNumberFormat="1" applyFont="1" applyFill="1" applyBorder="1" applyAlignment="1" applyProtection="1">
      <alignment horizontal="center" vertical="center"/>
      <protection/>
    </xf>
    <xf numFmtId="189" fontId="12" fillId="0" borderId="113" xfId="0" applyNumberFormat="1" applyFont="1" applyFill="1" applyBorder="1" applyAlignment="1" applyProtection="1">
      <alignment horizontal="center" vertical="center"/>
      <protection/>
    </xf>
    <xf numFmtId="189" fontId="12" fillId="0" borderId="86" xfId="0" applyNumberFormat="1" applyFont="1" applyFill="1" applyBorder="1" applyAlignment="1" applyProtection="1">
      <alignment horizontal="center" vertical="center"/>
      <protection/>
    </xf>
    <xf numFmtId="1" fontId="2" fillId="34" borderId="44" xfId="0" applyNumberFormat="1" applyFont="1" applyFill="1" applyBorder="1" applyAlignment="1">
      <alignment horizontal="center" vertical="center" wrapText="1"/>
    </xf>
    <xf numFmtId="1" fontId="2" fillId="34" borderId="101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" fontId="2" fillId="0" borderId="95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89" fillId="33" borderId="10" xfId="0" applyNumberFormat="1" applyFont="1" applyFill="1" applyBorder="1" applyAlignment="1">
      <alignment horizontal="center" vertical="center" wrapText="1"/>
    </xf>
    <xf numFmtId="1" fontId="89" fillId="33" borderId="120" xfId="0" applyNumberFormat="1" applyFont="1" applyFill="1" applyBorder="1" applyAlignment="1">
      <alignment horizontal="center" vertical="center" wrapText="1"/>
    </xf>
    <xf numFmtId="1" fontId="89" fillId="33" borderId="108" xfId="0" applyNumberFormat="1" applyFont="1" applyFill="1" applyBorder="1" applyAlignment="1">
      <alignment horizontal="center" vertical="center" wrapText="1"/>
    </xf>
    <xf numFmtId="1" fontId="89" fillId="33" borderId="24" xfId="0" applyNumberFormat="1" applyFont="1" applyFill="1" applyBorder="1" applyAlignment="1">
      <alignment horizontal="center" vertical="center" wrapText="1"/>
    </xf>
    <xf numFmtId="1" fontId="89" fillId="33" borderId="86" xfId="0" applyNumberFormat="1" applyFont="1" applyFill="1" applyBorder="1" applyAlignment="1">
      <alignment horizontal="center" vertical="center" wrapText="1"/>
    </xf>
    <xf numFmtId="0" fontId="0" fillId="0" borderId="113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49" fontId="99" fillId="33" borderId="44" xfId="0" applyNumberFormat="1" applyFont="1" applyFill="1" applyBorder="1" applyAlignment="1">
      <alignment horizontal="center" vertical="center" wrapText="1"/>
    </xf>
    <xf numFmtId="49" fontId="99" fillId="33" borderId="101" xfId="0" applyNumberFormat="1" applyFont="1" applyFill="1" applyBorder="1" applyAlignment="1">
      <alignment horizontal="center" vertical="center" wrapText="1"/>
    </xf>
    <xf numFmtId="49" fontId="99" fillId="35" borderId="44" xfId="0" applyNumberFormat="1" applyFont="1" applyFill="1" applyBorder="1" applyAlignment="1" applyProtection="1">
      <alignment horizontal="center" vertical="center"/>
      <protection/>
    </xf>
    <xf numFmtId="49" fontId="99" fillId="35" borderId="101" xfId="0" applyNumberFormat="1" applyFont="1" applyFill="1" applyBorder="1" applyAlignment="1" applyProtection="1">
      <alignment horizontal="center" vertical="center"/>
      <protection/>
    </xf>
    <xf numFmtId="49" fontId="94" fillId="35" borderId="44" xfId="0" applyNumberFormat="1" applyFont="1" applyFill="1" applyBorder="1" applyAlignment="1">
      <alignment horizontal="center" vertical="center" wrapText="1"/>
    </xf>
    <xf numFmtId="49" fontId="94" fillId="33" borderId="101" xfId="0" applyNumberFormat="1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 applyProtection="1">
      <alignment horizontal="right" vertical="center" wrapText="1"/>
      <protection hidden="1"/>
    </xf>
    <xf numFmtId="0" fontId="30" fillId="0" borderId="11" xfId="0" applyFont="1" applyFill="1" applyBorder="1" applyAlignment="1" applyProtection="1">
      <alignment horizontal="right" vertical="center" wrapText="1"/>
      <protection hidden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0" fontId="0" fillId="35" borderId="113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31" fillId="0" borderId="113" xfId="0" applyFont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101" xfId="0" applyNumberFormat="1" applyFont="1" applyFill="1" applyBorder="1" applyAlignment="1" applyProtection="1">
      <alignment horizontal="center" vertical="center"/>
      <protection/>
    </xf>
    <xf numFmtId="49" fontId="93" fillId="33" borderId="44" xfId="0" applyNumberFormat="1" applyFont="1" applyFill="1" applyBorder="1" applyAlignment="1">
      <alignment horizontal="center" vertical="center" wrapText="1"/>
    </xf>
    <xf numFmtId="49" fontId="93" fillId="33" borderId="101" xfId="0" applyNumberFormat="1" applyFont="1" applyFill="1" applyBorder="1" applyAlignment="1">
      <alignment horizontal="center" vertical="center" wrapText="1"/>
    </xf>
    <xf numFmtId="49" fontId="93" fillId="35" borderId="44" xfId="0" applyNumberFormat="1" applyFont="1" applyFill="1" applyBorder="1" applyAlignment="1" applyProtection="1">
      <alignment horizontal="center" vertical="center"/>
      <protection/>
    </xf>
    <xf numFmtId="49" fontId="93" fillId="33" borderId="101" xfId="0" applyNumberFormat="1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right" vertical="center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188" fontId="7" fillId="34" borderId="24" xfId="0" applyNumberFormat="1" applyFont="1" applyFill="1" applyBorder="1" applyAlignment="1" applyProtection="1">
      <alignment horizontal="center" vertical="center"/>
      <protection/>
    </xf>
    <xf numFmtId="188" fontId="7" fillId="34" borderId="86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4" borderId="86" xfId="0" applyNumberFormat="1" applyFont="1" applyFill="1" applyBorder="1" applyAlignment="1" applyProtection="1">
      <alignment horizontal="center" vertical="center"/>
      <protection/>
    </xf>
    <xf numFmtId="188" fontId="7" fillId="34" borderId="43" xfId="0" applyNumberFormat="1" applyFont="1" applyFill="1" applyBorder="1" applyAlignment="1" applyProtection="1">
      <alignment horizontal="center" vertical="center"/>
      <protection/>
    </xf>
    <xf numFmtId="188" fontId="7" fillId="34" borderId="109" xfId="0" applyNumberFormat="1" applyFont="1" applyFill="1" applyBorder="1" applyAlignment="1" applyProtection="1">
      <alignment horizontal="center" vertical="center"/>
      <protection/>
    </xf>
    <xf numFmtId="188" fontId="2" fillId="34" borderId="43" xfId="0" applyNumberFormat="1" applyFont="1" applyFill="1" applyBorder="1" applyAlignment="1" applyProtection="1">
      <alignment horizontal="center" vertical="center"/>
      <protection/>
    </xf>
    <xf numFmtId="188" fontId="2" fillId="34" borderId="109" xfId="0" applyNumberFormat="1" applyFont="1" applyFill="1" applyBorder="1" applyAlignment="1" applyProtection="1">
      <alignment horizontal="center" vertical="center"/>
      <protection/>
    </xf>
    <xf numFmtId="188" fontId="7" fillId="34" borderId="105" xfId="0" applyNumberFormat="1" applyFont="1" applyFill="1" applyBorder="1" applyAlignment="1" applyProtection="1">
      <alignment horizontal="center" vertical="center"/>
      <protection/>
    </xf>
    <xf numFmtId="188" fontId="7" fillId="34" borderId="110" xfId="0" applyNumberFormat="1" applyFont="1" applyFill="1" applyBorder="1" applyAlignment="1" applyProtection="1">
      <alignment horizontal="center" vertical="center"/>
      <protection/>
    </xf>
    <xf numFmtId="49" fontId="7" fillId="34" borderId="105" xfId="0" applyNumberFormat="1" applyFont="1" applyFill="1" applyBorder="1" applyAlignment="1" applyProtection="1">
      <alignment horizontal="center" vertical="center"/>
      <protection/>
    </xf>
    <xf numFmtId="49" fontId="7" fillId="34" borderId="110" xfId="0" applyNumberFormat="1" applyFont="1" applyFill="1" applyBorder="1" applyAlignment="1" applyProtection="1">
      <alignment horizontal="center" vertical="center"/>
      <protection/>
    </xf>
    <xf numFmtId="49" fontId="33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Border="1" applyAlignment="1">
      <alignment vertical="center" wrapText="1"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" fillId="36" borderId="43" xfId="0" applyFont="1" applyFill="1" applyBorder="1" applyAlignment="1" applyProtection="1">
      <alignment horizontal="center" vertical="center" wrapText="1"/>
      <protection hidden="1"/>
    </xf>
    <xf numFmtId="0" fontId="2" fillId="36" borderId="109" xfId="0" applyFont="1" applyFill="1" applyBorder="1" applyAlignment="1" applyProtection="1">
      <alignment horizontal="center" vertical="center" wrapText="1"/>
      <protection hidden="1"/>
    </xf>
    <xf numFmtId="0" fontId="0" fillId="36" borderId="44" xfId="0" applyFill="1" applyBorder="1" applyAlignment="1">
      <alignment horizontal="center" vertical="center" wrapText="1"/>
    </xf>
    <xf numFmtId="0" fontId="0" fillId="36" borderId="101" xfId="0" applyFill="1" applyBorder="1" applyAlignment="1">
      <alignment horizontal="center" vertical="center" wrapText="1"/>
    </xf>
    <xf numFmtId="49" fontId="7" fillId="36" borderId="44" xfId="0" applyNumberFormat="1" applyFont="1" applyFill="1" applyBorder="1" applyAlignment="1" applyProtection="1">
      <alignment horizontal="center" vertical="center"/>
      <protection/>
    </xf>
    <xf numFmtId="49" fontId="7" fillId="36" borderId="101" xfId="0" applyNumberFormat="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49" fontId="7" fillId="36" borderId="44" xfId="0" applyNumberFormat="1" applyFont="1" applyFill="1" applyBorder="1" applyAlignment="1">
      <alignment horizontal="center" vertical="center" wrapText="1"/>
    </xf>
    <xf numFmtId="49" fontId="7" fillId="36" borderId="101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113" xfId="0" applyNumberFormat="1" applyFont="1" applyFill="1" applyBorder="1" applyAlignment="1" applyProtection="1">
      <alignment horizontal="center" vertical="center"/>
      <protection locked="0"/>
    </xf>
    <xf numFmtId="49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7" fillId="0" borderId="109" xfId="0" applyFont="1" applyFill="1" applyBorder="1" applyAlignment="1" applyProtection="1">
      <alignment horizontal="center" vertical="center" wrapText="1"/>
      <protection hidden="1"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10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101" xfId="0" applyFont="1" applyFill="1" applyBorder="1" applyAlignment="1" applyProtection="1">
      <alignment horizontal="center" vertical="center" wrapText="1"/>
      <protection hidden="1"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188" fontId="7" fillId="0" borderId="101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 applyProtection="1">
      <alignment horizontal="center" vertical="center"/>
      <protection hidden="1"/>
    </xf>
    <xf numFmtId="49" fontId="7" fillId="0" borderId="110" xfId="0" applyNumberFormat="1" applyFont="1" applyFill="1" applyBorder="1" applyAlignment="1" applyProtection="1">
      <alignment horizontal="center" vertical="center"/>
      <protection hidden="1"/>
    </xf>
    <xf numFmtId="49" fontId="7" fillId="0" borderId="42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0" fillId="35" borderId="24" xfId="0" applyFill="1" applyBorder="1" applyAlignment="1">
      <alignment horizontal="center" vertical="center" wrapText="1"/>
    </xf>
    <xf numFmtId="0" fontId="0" fillId="35" borderId="86" xfId="0" applyFill="1" applyBorder="1" applyAlignment="1">
      <alignment horizontal="center" vertical="center" wrapText="1"/>
    </xf>
    <xf numFmtId="0" fontId="0" fillId="35" borderId="11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 wrapText="1"/>
    </xf>
    <xf numFmtId="0" fontId="0" fillId="35" borderId="101" xfId="0" applyFill="1" applyBorder="1" applyAlignment="1">
      <alignment horizontal="center" vertical="center" wrapText="1"/>
    </xf>
    <xf numFmtId="0" fontId="0" fillId="35" borderId="115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49" fontId="7" fillId="35" borderId="113" xfId="0" applyNumberFormat="1" applyFont="1" applyFill="1" applyBorder="1" applyAlignment="1" applyProtection="1">
      <alignment horizontal="center" vertical="center"/>
      <protection/>
    </xf>
    <xf numFmtId="49" fontId="28" fillId="35" borderId="47" xfId="0" applyNumberFormat="1" applyFont="1" applyFill="1" applyBorder="1" applyAlignment="1" applyProtection="1">
      <alignment horizontal="center" vertical="center" wrapText="1"/>
      <protection/>
    </xf>
    <xf numFmtId="49" fontId="28" fillId="35" borderId="116" xfId="0" applyNumberFormat="1" applyFont="1" applyFill="1" applyBorder="1" applyAlignment="1" applyProtection="1">
      <alignment horizontal="center" vertical="center" wrapText="1"/>
      <protection/>
    </xf>
    <xf numFmtId="49" fontId="28" fillId="35" borderId="0" xfId="0" applyNumberFormat="1" applyFont="1" applyFill="1" applyBorder="1" applyAlignment="1" applyProtection="1">
      <alignment horizontal="center" vertical="center" wrapText="1"/>
      <protection/>
    </xf>
    <xf numFmtId="49" fontId="28" fillId="35" borderId="117" xfId="0" applyNumberFormat="1" applyFont="1" applyFill="1" applyBorder="1" applyAlignment="1" applyProtection="1">
      <alignment horizontal="center" vertical="center" wrapText="1"/>
      <protection/>
    </xf>
    <xf numFmtId="49" fontId="28" fillId="34" borderId="44" xfId="0" applyNumberFormat="1" applyFont="1" applyFill="1" applyBorder="1" applyAlignment="1" applyProtection="1">
      <alignment horizontal="center" vertical="center" wrapText="1"/>
      <protection/>
    </xf>
    <xf numFmtId="49" fontId="28" fillId="34" borderId="42" xfId="0" applyNumberFormat="1" applyFont="1" applyFill="1" applyBorder="1" applyAlignment="1" applyProtection="1">
      <alignment horizontal="center" vertical="center" wrapText="1"/>
      <protection/>
    </xf>
    <xf numFmtId="0" fontId="0" fillId="34" borderId="10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7" fillId="34" borderId="25" xfId="0" applyFont="1" applyFill="1" applyBorder="1" applyAlignment="1" applyProtection="1">
      <alignment horizontal="right" vertical="center" wrapText="1"/>
      <protection hidden="1"/>
    </xf>
    <xf numFmtId="0" fontId="7" fillId="34" borderId="20" xfId="0" applyFont="1" applyFill="1" applyBorder="1" applyAlignment="1" applyProtection="1">
      <alignment horizontal="right" vertical="center" wrapText="1"/>
      <protection hidden="1"/>
    </xf>
    <xf numFmtId="0" fontId="0" fillId="34" borderId="24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right" vertical="top" wrapText="1"/>
    </xf>
    <xf numFmtId="0" fontId="7" fillId="34" borderId="86" xfId="0" applyFont="1" applyFill="1" applyBorder="1" applyAlignment="1">
      <alignment horizontal="right" vertical="top" wrapText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86" xfId="0" applyFont="1" applyFill="1" applyBorder="1" applyAlignment="1" applyProtection="1">
      <alignment horizontal="center" vertical="center" wrapText="1"/>
      <protection hidden="1"/>
    </xf>
    <xf numFmtId="191" fontId="7" fillId="34" borderId="24" xfId="0" applyNumberFormat="1" applyFont="1" applyFill="1" applyBorder="1" applyAlignment="1" applyProtection="1">
      <alignment horizontal="center" vertical="center"/>
      <protection hidden="1"/>
    </xf>
    <xf numFmtId="191" fontId="7" fillId="34" borderId="86" xfId="0" applyNumberFormat="1" applyFont="1" applyFill="1" applyBorder="1" applyAlignment="1" applyProtection="1">
      <alignment horizontal="center" vertical="center"/>
      <protection hidden="1"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113" xfId="0" applyNumberFormat="1" applyFont="1" applyFill="1" applyBorder="1" applyAlignment="1" applyProtection="1">
      <alignment horizontal="center" vertical="center"/>
      <protection/>
    </xf>
    <xf numFmtId="49" fontId="7" fillId="34" borderId="115" xfId="0" applyNumberFormat="1" applyFont="1" applyFill="1" applyBorder="1" applyAlignment="1" applyProtection="1">
      <alignment horizontal="center" vertical="center"/>
      <protection/>
    </xf>
    <xf numFmtId="0" fontId="7" fillId="34" borderId="119" xfId="0" applyNumberFormat="1" applyFont="1" applyFill="1" applyBorder="1" applyAlignment="1" applyProtection="1">
      <alignment horizontal="center" vertical="center"/>
      <protection/>
    </xf>
    <xf numFmtId="0" fontId="7" fillId="34" borderId="116" xfId="0" applyNumberFormat="1" applyFont="1" applyFill="1" applyBorder="1" applyAlignment="1" applyProtection="1">
      <alignment horizontal="center" vertical="center"/>
      <protection/>
    </xf>
    <xf numFmtId="0" fontId="7" fillId="34" borderId="117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 applyProtection="1">
      <alignment horizontal="center" vertical="center"/>
      <protection/>
    </xf>
    <xf numFmtId="0" fontId="7" fillId="34" borderId="42" xfId="0" applyNumberFormat="1" applyFont="1" applyFill="1" applyBorder="1" applyAlignment="1" applyProtection="1">
      <alignment horizontal="center" vertical="center"/>
      <protection/>
    </xf>
    <xf numFmtId="0" fontId="12" fillId="34" borderId="105" xfId="0" applyNumberFormat="1" applyFont="1" applyFill="1" applyBorder="1" applyAlignment="1" applyProtection="1">
      <alignment horizontal="center" vertical="center"/>
      <protection/>
    </xf>
    <xf numFmtId="0" fontId="12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105" xfId="0" applyNumberFormat="1" applyFont="1" applyFill="1" applyBorder="1" applyAlignment="1" applyProtection="1">
      <alignment horizontal="center" vertical="center"/>
      <protection/>
    </xf>
    <xf numFmtId="0" fontId="7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48" xfId="0" applyNumberFormat="1" applyFont="1" applyFill="1" applyBorder="1" applyAlignment="1" applyProtection="1">
      <alignment horizontal="right" vertical="center"/>
      <protection/>
    </xf>
    <xf numFmtId="0" fontId="7" fillId="34" borderId="86" xfId="0" applyNumberFormat="1" applyFont="1" applyFill="1" applyBorder="1" applyAlignment="1" applyProtection="1">
      <alignment horizontal="right" vertical="center"/>
      <protection/>
    </xf>
    <xf numFmtId="0" fontId="12" fillId="34" borderId="24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24" xfId="0" applyNumberFormat="1" applyFont="1" applyFill="1" applyBorder="1" applyAlignment="1" applyProtection="1">
      <alignment horizontal="center" vertical="center"/>
      <protection/>
    </xf>
    <xf numFmtId="0" fontId="7" fillId="34" borderId="23" xfId="0" applyNumberFormat="1" applyFont="1" applyFill="1" applyBorder="1" applyAlignment="1" applyProtection="1">
      <alignment horizontal="center" vertical="center"/>
      <protection/>
    </xf>
    <xf numFmtId="188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120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right" vertical="center"/>
    </xf>
    <xf numFmtId="0" fontId="7" fillId="35" borderId="113" xfId="0" applyFont="1" applyFill="1" applyBorder="1" applyAlignment="1">
      <alignment horizontal="right" vertical="center"/>
    </xf>
    <xf numFmtId="0" fontId="7" fillId="35" borderId="23" xfId="0" applyFont="1" applyFill="1" applyBorder="1" applyAlignment="1">
      <alignment horizontal="right" vertical="center"/>
    </xf>
    <xf numFmtId="0" fontId="29" fillId="35" borderId="118" xfId="0" applyNumberFormat="1" applyFont="1" applyFill="1" applyBorder="1" applyAlignment="1" applyProtection="1">
      <alignment horizontal="right" vertical="center" wrapText="1"/>
      <protection/>
    </xf>
    <xf numFmtId="0" fontId="0" fillId="35" borderId="99" xfId="0" applyFill="1" applyBorder="1" applyAlignment="1">
      <alignment vertical="center" wrapText="1"/>
    </xf>
    <xf numFmtId="0" fontId="0" fillId="35" borderId="82" xfId="0" applyFill="1" applyBorder="1" applyAlignment="1">
      <alignment vertical="center" wrapText="1"/>
    </xf>
    <xf numFmtId="0" fontId="7" fillId="35" borderId="48" xfId="0" applyFont="1" applyFill="1" applyBorder="1" applyAlignment="1">
      <alignment horizontal="right" vertical="center"/>
    </xf>
    <xf numFmtId="0" fontId="7" fillId="35" borderId="86" xfId="0" applyFont="1" applyFill="1" applyBorder="1" applyAlignment="1">
      <alignment horizontal="right" vertical="center"/>
    </xf>
    <xf numFmtId="49" fontId="7" fillId="34" borderId="24" xfId="0" applyNumberFormat="1" applyFont="1" applyFill="1" applyBorder="1" applyAlignment="1" applyProtection="1">
      <alignment horizontal="center" vertical="center"/>
      <protection hidden="1"/>
    </xf>
    <xf numFmtId="49" fontId="7" fillId="34" borderId="86" xfId="0" applyNumberFormat="1" applyFont="1" applyFill="1" applyBorder="1" applyAlignment="1" applyProtection="1">
      <alignment horizontal="center" vertical="center"/>
      <protection hidden="1"/>
    </xf>
    <xf numFmtId="0" fontId="2" fillId="35" borderId="100" xfId="0" applyFont="1" applyFill="1" applyBorder="1" applyAlignment="1" applyProtection="1">
      <alignment horizontal="right" vertical="center"/>
      <protection/>
    </xf>
    <xf numFmtId="0" fontId="2" fillId="35" borderId="140" xfId="0" applyFont="1" applyFill="1" applyBorder="1" applyAlignment="1" applyProtection="1">
      <alignment horizontal="right" vertical="center"/>
      <protection/>
    </xf>
    <xf numFmtId="0" fontId="2" fillId="35" borderId="109" xfId="0" applyFont="1" applyFill="1" applyBorder="1" applyAlignment="1" applyProtection="1">
      <alignment horizontal="right" vertical="center"/>
      <protection/>
    </xf>
    <xf numFmtId="188" fontId="2" fillId="35" borderId="101" xfId="0" applyNumberFormat="1" applyFont="1" applyFill="1" applyBorder="1" applyAlignment="1" applyProtection="1">
      <alignment horizontal="center" vertical="center"/>
      <protection/>
    </xf>
    <xf numFmtId="188" fontId="2" fillId="35" borderId="105" xfId="0" applyNumberFormat="1" applyFont="1" applyFill="1" applyBorder="1" applyAlignment="1" applyProtection="1">
      <alignment horizontal="center" vertical="center"/>
      <protection/>
    </xf>
    <xf numFmtId="188" fontId="2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right" vertical="center"/>
      <protection/>
    </xf>
    <xf numFmtId="0" fontId="2" fillId="35" borderId="50" xfId="0" applyNumberFormat="1" applyFont="1" applyFill="1" applyBorder="1" applyAlignment="1" applyProtection="1">
      <alignment horizontal="right" vertical="center"/>
      <protection/>
    </xf>
    <xf numFmtId="0" fontId="2" fillId="35" borderId="51" xfId="0" applyNumberFormat="1" applyFont="1" applyFill="1" applyBorder="1" applyAlignment="1" applyProtection="1">
      <alignment horizontal="right" vertical="center"/>
      <protection/>
    </xf>
    <xf numFmtId="188" fontId="2" fillId="34" borderId="114" xfId="0" applyNumberFormat="1" applyFont="1" applyFill="1" applyBorder="1" applyAlignment="1" applyProtection="1">
      <alignment horizontal="center" vertical="center"/>
      <protection/>
    </xf>
    <xf numFmtId="188" fontId="2" fillId="34" borderId="115" xfId="0" applyNumberFormat="1" applyFont="1" applyFill="1" applyBorder="1" applyAlignment="1" applyProtection="1">
      <alignment horizontal="center" vertical="center"/>
      <protection/>
    </xf>
    <xf numFmtId="188" fontId="2" fillId="34" borderId="108" xfId="0" applyNumberFormat="1" applyFont="1" applyFill="1" applyBorder="1" applyAlignment="1" applyProtection="1">
      <alignment horizontal="center" vertical="center"/>
      <protection/>
    </xf>
    <xf numFmtId="0" fontId="29" fillId="35" borderId="47" xfId="0" applyNumberFormat="1" applyFont="1" applyFill="1" applyBorder="1" applyAlignment="1" applyProtection="1">
      <alignment horizontal="center" vertical="center"/>
      <protection/>
    </xf>
    <xf numFmtId="0" fontId="29" fillId="35" borderId="116" xfId="0" applyNumberFormat="1" applyFont="1" applyFill="1" applyBorder="1" applyAlignment="1" applyProtection="1">
      <alignment horizontal="center" vertical="center"/>
      <protection/>
    </xf>
    <xf numFmtId="0" fontId="29" fillId="35" borderId="117" xfId="0" applyNumberFormat="1" applyFont="1" applyFill="1" applyBorder="1" applyAlignment="1" applyProtection="1">
      <alignment horizontal="center" vertical="center"/>
      <protection/>
    </xf>
    <xf numFmtId="0" fontId="90" fillId="35" borderId="48" xfId="0" applyFont="1" applyFill="1" applyBorder="1" applyAlignment="1">
      <alignment horizontal="right" vertical="center"/>
    </xf>
    <xf numFmtId="0" fontId="90" fillId="35" borderId="113" xfId="0" applyFont="1" applyFill="1" applyBorder="1" applyAlignment="1">
      <alignment horizontal="right" vertical="center"/>
    </xf>
    <xf numFmtId="0" fontId="90" fillId="35" borderId="86" xfId="0" applyFont="1" applyFill="1" applyBorder="1" applyAlignment="1">
      <alignment horizontal="right" vertical="center"/>
    </xf>
    <xf numFmtId="0" fontId="92" fillId="35" borderId="37" xfId="0" applyFont="1" applyFill="1" applyBorder="1" applyAlignment="1" applyProtection="1">
      <alignment horizontal="right" vertical="center"/>
      <protection/>
    </xf>
    <xf numFmtId="0" fontId="92" fillId="35" borderId="0" xfId="0" applyFont="1" applyFill="1" applyBorder="1" applyAlignment="1" applyProtection="1">
      <alignment horizontal="right" vertical="center"/>
      <protection/>
    </xf>
    <xf numFmtId="0" fontId="92" fillId="35" borderId="111" xfId="0" applyFont="1" applyFill="1" applyBorder="1" applyAlignment="1" applyProtection="1">
      <alignment horizontal="right" vertical="center"/>
      <protection/>
    </xf>
    <xf numFmtId="188" fontId="92" fillId="35" borderId="43" xfId="0" applyNumberFormat="1" applyFont="1" applyFill="1" applyBorder="1" applyAlignment="1" applyProtection="1">
      <alignment horizontal="center" vertical="center"/>
      <protection/>
    </xf>
    <xf numFmtId="188" fontId="92" fillId="35" borderId="109" xfId="0" applyNumberFormat="1" applyFont="1" applyFill="1" applyBorder="1" applyAlignment="1" applyProtection="1">
      <alignment horizontal="center" vertical="center"/>
      <protection/>
    </xf>
    <xf numFmtId="0" fontId="92" fillId="35" borderId="106" xfId="0" applyFont="1" applyFill="1" applyBorder="1" applyAlignment="1" applyProtection="1">
      <alignment horizontal="right" vertical="center"/>
      <protection/>
    </xf>
    <xf numFmtId="0" fontId="92" fillId="35" borderId="99" xfId="0" applyFont="1" applyFill="1" applyBorder="1" applyAlignment="1" applyProtection="1">
      <alignment horizontal="right" vertical="center"/>
      <protection/>
    </xf>
    <xf numFmtId="0" fontId="92" fillId="35" borderId="95" xfId="0" applyFont="1" applyFill="1" applyBorder="1" applyAlignment="1" applyProtection="1">
      <alignment horizontal="right" vertical="center"/>
      <protection/>
    </xf>
    <xf numFmtId="188" fontId="92" fillId="35" borderId="44" xfId="0" applyNumberFormat="1" applyFont="1" applyFill="1" applyBorder="1" applyAlignment="1" applyProtection="1">
      <alignment horizontal="center" vertical="center"/>
      <protection/>
    </xf>
    <xf numFmtId="188" fontId="92" fillId="35" borderId="101" xfId="0" applyNumberFormat="1" applyFont="1" applyFill="1" applyBorder="1" applyAlignment="1" applyProtection="1">
      <alignment horizontal="center" vertical="center"/>
      <protection/>
    </xf>
    <xf numFmtId="188" fontId="93" fillId="35" borderId="44" xfId="0" applyNumberFormat="1" applyFont="1" applyFill="1" applyBorder="1" applyAlignment="1" applyProtection="1">
      <alignment horizontal="center" vertical="center"/>
      <protection/>
    </xf>
    <xf numFmtId="188" fontId="93" fillId="35" borderId="101" xfId="0" applyNumberFormat="1" applyFont="1" applyFill="1" applyBorder="1" applyAlignment="1" applyProtection="1">
      <alignment horizontal="center" vertical="center"/>
      <protection/>
    </xf>
    <xf numFmtId="0" fontId="92" fillId="35" borderId="106" xfId="0" applyNumberFormat="1" applyFont="1" applyFill="1" applyBorder="1" applyAlignment="1" applyProtection="1">
      <alignment horizontal="right" vertical="center"/>
      <protection/>
    </xf>
    <xf numFmtId="0" fontId="92" fillId="35" borderId="99" xfId="0" applyNumberFormat="1" applyFont="1" applyFill="1" applyBorder="1" applyAlignment="1" applyProtection="1">
      <alignment horizontal="right" vertical="center"/>
      <protection/>
    </xf>
    <xf numFmtId="0" fontId="92" fillId="35" borderId="95" xfId="0" applyNumberFormat="1" applyFont="1" applyFill="1" applyBorder="1" applyAlignment="1" applyProtection="1">
      <alignment horizontal="right" vertical="center"/>
      <protection/>
    </xf>
    <xf numFmtId="0" fontId="92" fillId="35" borderId="72" xfId="0" applyNumberFormat="1" applyFont="1" applyFill="1" applyBorder="1" applyAlignment="1" applyProtection="1">
      <alignment horizontal="right" vertical="center"/>
      <protection/>
    </xf>
    <xf numFmtId="0" fontId="92" fillId="35" borderId="19" xfId="0" applyNumberFormat="1" applyFont="1" applyFill="1" applyBorder="1" applyAlignment="1" applyProtection="1">
      <alignment horizontal="right" vertical="center"/>
      <protection/>
    </xf>
    <xf numFmtId="0" fontId="92" fillId="35" borderId="7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left" wrapText="1"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right" vertical="center" wrapText="1"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0" fillId="35" borderId="113" xfId="0" applyFill="1" applyBorder="1" applyAlignment="1">
      <alignment vertical="center"/>
    </xf>
    <xf numFmtId="0" fontId="0" fillId="35" borderId="86" xfId="0" applyFill="1" applyBorder="1" applyAlignment="1">
      <alignment vertical="center"/>
    </xf>
    <xf numFmtId="0" fontId="7" fillId="35" borderId="23" xfId="0" applyNumberFormat="1" applyFont="1" applyFill="1" applyBorder="1" applyAlignment="1" applyProtection="1">
      <alignment horizontal="right" vertical="center"/>
      <protection/>
    </xf>
    <xf numFmtId="49" fontId="28" fillId="35" borderId="44" xfId="0" applyNumberFormat="1" applyFont="1" applyFill="1" applyBorder="1" applyAlignment="1" applyProtection="1">
      <alignment horizontal="center" vertical="center" wrapText="1"/>
      <protection/>
    </xf>
    <xf numFmtId="49" fontId="28" fillId="35" borderId="42" xfId="0" applyNumberFormat="1" applyFont="1" applyFill="1" applyBorder="1" applyAlignment="1" applyProtection="1">
      <alignment horizontal="center" vertical="center" wrapText="1"/>
      <protection/>
    </xf>
    <xf numFmtId="0" fontId="0" fillId="35" borderId="105" xfId="0" applyFill="1" applyBorder="1" applyAlignment="1">
      <alignment horizontal="center" vertical="center" wrapText="1"/>
    </xf>
    <xf numFmtId="0" fontId="0" fillId="35" borderId="110" xfId="0" applyFill="1" applyBorder="1" applyAlignment="1">
      <alignment horizontal="center" vertical="center" wrapText="1"/>
    </xf>
    <xf numFmtId="191" fontId="7" fillId="35" borderId="24" xfId="0" applyNumberFormat="1" applyFont="1" applyFill="1" applyBorder="1" applyAlignment="1" applyProtection="1">
      <alignment horizontal="center" vertical="center"/>
      <protection hidden="1"/>
    </xf>
    <xf numFmtId="191" fontId="7" fillId="35" borderId="86" xfId="0" applyNumberFormat="1" applyFont="1" applyFill="1" applyBorder="1" applyAlignment="1" applyProtection="1">
      <alignment horizontal="center" vertical="center"/>
      <protection hidden="1"/>
    </xf>
    <xf numFmtId="49" fontId="7" fillId="35" borderId="115" xfId="0" applyNumberFormat="1" applyFont="1" applyFill="1" applyBorder="1" applyAlignment="1" applyProtection="1">
      <alignment horizontal="center" vertical="center"/>
      <protection/>
    </xf>
    <xf numFmtId="0" fontId="7" fillId="35" borderId="120" xfId="0" applyNumberFormat="1" applyFont="1" applyFill="1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25">
      <selection activeCell="Q14" sqref="Q14:AN15"/>
    </sheetView>
  </sheetViews>
  <sheetFormatPr defaultColWidth="3.25390625" defaultRowHeight="12.75"/>
  <cols>
    <col min="1" max="1" width="3.25390625" style="303" customWidth="1"/>
    <col min="2" max="2" width="5.00390625" style="303" customWidth="1"/>
    <col min="3" max="3" width="5.125" style="303" customWidth="1"/>
    <col min="4" max="4" width="4.375" style="303" customWidth="1"/>
    <col min="5" max="6" width="4.25390625" style="303" customWidth="1"/>
    <col min="7" max="7" width="4.375" style="303" customWidth="1"/>
    <col min="8" max="8" width="3.75390625" style="303" customWidth="1"/>
    <col min="9" max="9" width="3.875" style="303" customWidth="1"/>
    <col min="10" max="10" width="6.375" style="303" customWidth="1"/>
    <col min="11" max="11" width="4.125" style="303" customWidth="1"/>
    <col min="12" max="12" width="4.75390625" style="303" customWidth="1"/>
    <col min="13" max="13" width="3.25390625" style="303" customWidth="1"/>
    <col min="14" max="14" width="4.00390625" style="303" customWidth="1"/>
    <col min="15" max="15" width="5.00390625" style="303" customWidth="1"/>
    <col min="16" max="16" width="5.125" style="303" customWidth="1"/>
    <col min="17" max="17" width="5.75390625" style="303" customWidth="1"/>
    <col min="18" max="19" width="4.00390625" style="303" customWidth="1"/>
    <col min="20" max="21" width="3.875" style="303" customWidth="1"/>
    <col min="22" max="22" width="3.75390625" style="303" customWidth="1"/>
    <col min="23" max="23" width="4.875" style="303" customWidth="1"/>
    <col min="24" max="24" width="3.25390625" style="303" customWidth="1"/>
    <col min="25" max="26" width="3.875" style="303" customWidth="1"/>
    <col min="27" max="27" width="5.00390625" style="303" customWidth="1"/>
    <col min="28" max="28" width="5.375" style="303" customWidth="1"/>
    <col min="29" max="29" width="6.00390625" style="303" customWidth="1"/>
    <col min="30" max="30" width="5.25390625" style="303" customWidth="1"/>
    <col min="31" max="31" width="5.625" style="303" customWidth="1"/>
    <col min="32" max="32" width="5.75390625" style="303" customWidth="1"/>
    <col min="33" max="33" width="5.625" style="303" customWidth="1"/>
    <col min="34" max="34" width="5.875" style="303" customWidth="1"/>
    <col min="35" max="35" width="6.125" style="303" customWidth="1"/>
    <col min="36" max="36" width="4.25390625" style="303" customWidth="1"/>
    <col min="37" max="37" width="6.625" style="303" customWidth="1"/>
    <col min="38" max="38" width="6.00390625" style="303" customWidth="1"/>
    <col min="39" max="39" width="6.75390625" style="303" customWidth="1"/>
    <col min="40" max="40" width="5.75390625" style="303" customWidth="1"/>
    <col min="41" max="41" width="6.75390625" style="303" customWidth="1"/>
    <col min="42" max="42" width="5.75390625" style="303" customWidth="1"/>
    <col min="43" max="43" width="5.125" style="303" customWidth="1"/>
    <col min="44" max="44" width="4.625" style="303" customWidth="1"/>
    <col min="45" max="48" width="3.25390625" style="303" customWidth="1"/>
    <col min="49" max="49" width="4.375" style="303" customWidth="1"/>
    <col min="50" max="51" width="3.75390625" style="303" customWidth="1"/>
    <col min="52" max="53" width="3.25390625" style="303" customWidth="1"/>
    <col min="54" max="54" width="4.00390625" style="303" customWidth="1"/>
    <col min="55" max="16384" width="3.25390625" style="303" customWidth="1"/>
  </cols>
  <sheetData>
    <row r="1" ht="12" customHeight="1"/>
    <row r="2" spans="2:54" ht="24" customHeight="1">
      <c r="B2" s="2202"/>
      <c r="C2" s="2202"/>
      <c r="D2" s="2202"/>
      <c r="E2" s="2202"/>
      <c r="F2" s="2202"/>
      <c r="G2" s="2202"/>
      <c r="H2" s="2202"/>
      <c r="I2" s="2202"/>
      <c r="J2" s="2202"/>
      <c r="K2" s="2202"/>
      <c r="L2" s="2202"/>
      <c r="M2" s="2202"/>
      <c r="N2" s="2202"/>
      <c r="O2" s="2202"/>
      <c r="P2" s="2202"/>
      <c r="Q2" s="2203" t="s">
        <v>91</v>
      </c>
      <c r="R2" s="2203"/>
      <c r="S2" s="2203"/>
      <c r="T2" s="2203"/>
      <c r="U2" s="2203"/>
      <c r="V2" s="2203"/>
      <c r="W2" s="2203"/>
      <c r="X2" s="2203"/>
      <c r="Y2" s="2203"/>
      <c r="Z2" s="2203"/>
      <c r="AA2" s="2203"/>
      <c r="AB2" s="2203"/>
      <c r="AC2" s="2203"/>
      <c r="AD2" s="2203"/>
      <c r="AE2" s="2203"/>
      <c r="AF2" s="2203"/>
      <c r="AG2" s="2203"/>
      <c r="AH2" s="2203"/>
      <c r="AI2" s="2203"/>
      <c r="AJ2" s="2203"/>
      <c r="AK2" s="2203"/>
      <c r="AL2" s="2203"/>
      <c r="AM2" s="2203"/>
      <c r="AN2" s="2203"/>
      <c r="AO2" s="2203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</row>
    <row r="3" spans="2:54" ht="22.5" customHeight="1">
      <c r="B3" s="2204" t="s">
        <v>16</v>
      </c>
      <c r="C3" s="2204"/>
      <c r="D3" s="2204"/>
      <c r="E3" s="2204"/>
      <c r="F3" s="2204"/>
      <c r="G3" s="2204"/>
      <c r="H3" s="2204"/>
      <c r="I3" s="2204"/>
      <c r="J3" s="2204"/>
      <c r="K3" s="2204"/>
      <c r="L3" s="2204"/>
      <c r="M3" s="2204"/>
      <c r="N3" s="2204"/>
      <c r="O3" s="2204"/>
      <c r="P3" s="2204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</row>
    <row r="4" spans="2:54" ht="27">
      <c r="B4" s="2205" t="s">
        <v>37</v>
      </c>
      <c r="C4" s="2205"/>
      <c r="D4" s="2205"/>
      <c r="E4" s="2205"/>
      <c r="F4" s="2205"/>
      <c r="G4" s="2205"/>
      <c r="H4" s="2205"/>
      <c r="I4" s="2205"/>
      <c r="J4" s="2205"/>
      <c r="K4" s="2205"/>
      <c r="L4" s="2205"/>
      <c r="M4" s="2205"/>
      <c r="N4" s="2205"/>
      <c r="O4" s="2205"/>
      <c r="P4" s="2205"/>
      <c r="Q4" s="2206" t="s">
        <v>17</v>
      </c>
      <c r="R4" s="2207"/>
      <c r="S4" s="2207"/>
      <c r="T4" s="2207"/>
      <c r="U4" s="2207"/>
      <c r="V4" s="2207"/>
      <c r="W4" s="2207"/>
      <c r="X4" s="2207"/>
      <c r="Y4" s="2207"/>
      <c r="Z4" s="2207"/>
      <c r="AA4" s="2207"/>
      <c r="AB4" s="2207"/>
      <c r="AC4" s="2207"/>
      <c r="AD4" s="2207"/>
      <c r="AE4" s="2207"/>
      <c r="AF4" s="2207"/>
      <c r="AG4" s="2207"/>
      <c r="AH4" s="2207"/>
      <c r="AI4" s="2207"/>
      <c r="AJ4" s="2207"/>
      <c r="AK4" s="2207"/>
      <c r="AL4" s="2207"/>
      <c r="AM4" s="2207"/>
      <c r="AN4" s="2207"/>
      <c r="AO4" s="2208" t="s">
        <v>234</v>
      </c>
      <c r="AP4" s="2209"/>
      <c r="AQ4" s="2209"/>
      <c r="AR4" s="2209"/>
      <c r="AS4" s="2209"/>
      <c r="AT4" s="2209"/>
      <c r="AU4" s="2209"/>
      <c r="AV4" s="2209"/>
      <c r="AW4" s="2209"/>
      <c r="AX4" s="2209"/>
      <c r="AY4" s="2209"/>
      <c r="AZ4" s="2209"/>
      <c r="BA4" s="2209"/>
      <c r="BB4" s="2209"/>
    </row>
    <row r="5" spans="2:54" ht="26.25">
      <c r="B5" s="2204" t="s">
        <v>235</v>
      </c>
      <c r="C5" s="2204"/>
      <c r="D5" s="2204"/>
      <c r="E5" s="2204"/>
      <c r="F5" s="2204"/>
      <c r="G5" s="2204"/>
      <c r="H5" s="2204"/>
      <c r="I5" s="2204"/>
      <c r="J5" s="2204"/>
      <c r="K5" s="2204"/>
      <c r="L5" s="2204"/>
      <c r="M5" s="2204"/>
      <c r="N5" s="2204"/>
      <c r="O5" s="2204"/>
      <c r="P5" s="2204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1"/>
      <c r="AO5" s="2209"/>
      <c r="AP5" s="2209"/>
      <c r="AQ5" s="2209"/>
      <c r="AR5" s="2209"/>
      <c r="AS5" s="2209"/>
      <c r="AT5" s="2209"/>
      <c r="AU5" s="2209"/>
      <c r="AV5" s="2209"/>
      <c r="AW5" s="2209"/>
      <c r="AX5" s="2209"/>
      <c r="AY5" s="2209"/>
      <c r="AZ5" s="2209"/>
      <c r="BA5" s="2209"/>
      <c r="BB5" s="2209"/>
    </row>
    <row r="6" spans="2:54" ht="25.5">
      <c r="B6" s="2202"/>
      <c r="C6" s="2202"/>
      <c r="D6" s="2202"/>
      <c r="E6" s="2202"/>
      <c r="F6" s="2202"/>
      <c r="G6" s="2202"/>
      <c r="H6" s="2202"/>
      <c r="I6" s="2202"/>
      <c r="J6" s="2202"/>
      <c r="K6" s="2202"/>
      <c r="L6" s="2202"/>
      <c r="M6" s="2202"/>
      <c r="N6" s="2202"/>
      <c r="O6" s="2202"/>
      <c r="P6" s="220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2208" t="s">
        <v>236</v>
      </c>
      <c r="AP6" s="2213"/>
      <c r="AQ6" s="2213"/>
      <c r="AR6" s="2213"/>
      <c r="AS6" s="2213"/>
      <c r="AT6" s="2213"/>
      <c r="AU6" s="2213"/>
      <c r="AV6" s="2213"/>
      <c r="AW6" s="2213"/>
      <c r="AX6" s="2213"/>
      <c r="AY6" s="2213"/>
      <c r="AZ6" s="2213"/>
      <c r="BA6" s="2213"/>
      <c r="BB6" s="2213"/>
    </row>
    <row r="7" spans="2:54" ht="23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3"/>
      <c r="AO7" s="2214" t="s">
        <v>237</v>
      </c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  <c r="BB7" s="2213"/>
    </row>
    <row r="8" spans="2:54" ht="23.25" customHeight="1">
      <c r="B8" s="2204" t="s">
        <v>133</v>
      </c>
      <c r="C8" s="2204"/>
      <c r="D8" s="2204"/>
      <c r="E8" s="2204"/>
      <c r="F8" s="2204"/>
      <c r="G8" s="2204"/>
      <c r="H8" s="2204"/>
      <c r="I8" s="2204"/>
      <c r="J8" s="2204"/>
      <c r="K8" s="2204"/>
      <c r="L8" s="2204"/>
      <c r="M8" s="2204"/>
      <c r="N8" s="2204"/>
      <c r="O8" s="2204"/>
      <c r="P8" s="220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2213"/>
      <c r="AP8" s="2213"/>
      <c r="AQ8" s="2213"/>
      <c r="AR8" s="2213"/>
      <c r="AS8" s="2213"/>
      <c r="AT8" s="2213"/>
      <c r="AU8" s="2213"/>
      <c r="AV8" s="2213"/>
      <c r="AW8" s="2213"/>
      <c r="AX8" s="2213"/>
      <c r="AY8" s="2213"/>
      <c r="AZ8" s="2213"/>
      <c r="BA8" s="2213"/>
      <c r="BB8" s="2213"/>
    </row>
    <row r="9" spans="2:54" ht="32.25" customHeight="1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2215"/>
      <c r="AP9" s="2215"/>
      <c r="AQ9" s="2215"/>
      <c r="AR9" s="2215"/>
      <c r="AS9" s="2215"/>
      <c r="AT9" s="2215"/>
      <c r="AU9" s="2215"/>
      <c r="AV9" s="2215"/>
      <c r="AW9" s="2215"/>
      <c r="AX9" s="2215"/>
      <c r="AY9" s="2215"/>
      <c r="AZ9" s="2215"/>
      <c r="BA9" s="2215"/>
      <c r="BB9" s="2215"/>
    </row>
    <row r="10" spans="2:54" ht="36" customHeight="1">
      <c r="B10" s="2202"/>
      <c r="C10" s="2202"/>
      <c r="D10" s="2202"/>
      <c r="E10" s="2202"/>
      <c r="F10" s="2202"/>
      <c r="G10" s="2202"/>
      <c r="H10" s="2202"/>
      <c r="I10" s="2202"/>
      <c r="J10" s="2202"/>
      <c r="K10" s="2202"/>
      <c r="L10" s="2202"/>
      <c r="M10" s="2202"/>
      <c r="N10" s="2202"/>
      <c r="O10" s="2202"/>
      <c r="P10" s="2202"/>
      <c r="Q10" s="2216" t="s">
        <v>238</v>
      </c>
      <c r="R10" s="2217"/>
      <c r="S10" s="2217"/>
      <c r="T10" s="2217"/>
      <c r="U10" s="2217"/>
      <c r="V10" s="2217"/>
      <c r="W10" s="2217"/>
      <c r="X10" s="2217"/>
      <c r="Y10" s="2217"/>
      <c r="Z10" s="2217"/>
      <c r="AA10" s="2217"/>
      <c r="AB10" s="2217"/>
      <c r="AC10" s="2217"/>
      <c r="AD10" s="2217"/>
      <c r="AE10" s="2217"/>
      <c r="AF10" s="2217"/>
      <c r="AG10" s="2217"/>
      <c r="AH10" s="2217"/>
      <c r="AI10" s="2217"/>
      <c r="AJ10" s="2217"/>
      <c r="AK10" s="2217"/>
      <c r="AL10" s="2217"/>
      <c r="AM10" s="2217"/>
      <c r="AN10" s="2217"/>
      <c r="AO10" s="2218" t="s">
        <v>239</v>
      </c>
      <c r="AP10" s="2219"/>
      <c r="AQ10" s="2219"/>
      <c r="AR10" s="2219"/>
      <c r="AS10" s="2219"/>
      <c r="AT10" s="2219"/>
      <c r="AU10" s="2219"/>
      <c r="AV10" s="2219"/>
      <c r="AW10" s="2219"/>
      <c r="AX10" s="2219"/>
      <c r="AY10" s="2219"/>
      <c r="AZ10" s="2219"/>
      <c r="BA10" s="2219"/>
      <c r="BB10" s="2219"/>
    </row>
    <row r="11" spans="2:54" ht="48.7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2210" t="s">
        <v>240</v>
      </c>
      <c r="R11" s="2211"/>
      <c r="S11" s="2211"/>
      <c r="T11" s="2211"/>
      <c r="U11" s="2211"/>
      <c r="V11" s="2211"/>
      <c r="W11" s="2211"/>
      <c r="X11" s="2211"/>
      <c r="Y11" s="2211"/>
      <c r="Z11" s="2211"/>
      <c r="AA11" s="2211"/>
      <c r="AB11" s="2211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12"/>
      <c r="AN11" s="312"/>
      <c r="AO11" s="2212" t="s">
        <v>241</v>
      </c>
      <c r="AP11" s="2212"/>
      <c r="AQ11" s="2212"/>
      <c r="AR11" s="2212"/>
      <c r="AS11" s="2212"/>
      <c r="AT11" s="2212"/>
      <c r="AU11" s="2212"/>
      <c r="AV11" s="2212"/>
      <c r="AW11" s="2212"/>
      <c r="AX11" s="2212"/>
      <c r="AY11" s="2212"/>
      <c r="AZ11" s="2212"/>
      <c r="BA11" s="2212"/>
      <c r="BB11" s="2212"/>
    </row>
    <row r="12" spans="2:54" ht="33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2210" t="s">
        <v>242</v>
      </c>
      <c r="R12" s="2211"/>
      <c r="S12" s="2211"/>
      <c r="T12" s="2211"/>
      <c r="U12" s="2211"/>
      <c r="V12" s="2211"/>
      <c r="W12" s="2211"/>
      <c r="X12" s="2211"/>
      <c r="Y12" s="2211"/>
      <c r="Z12" s="2211"/>
      <c r="AA12" s="2211"/>
      <c r="AB12" s="2211"/>
      <c r="AC12" s="2211"/>
      <c r="AD12" s="2211"/>
      <c r="AE12" s="2211"/>
      <c r="AF12" s="2211"/>
      <c r="AG12" s="2211"/>
      <c r="AH12" s="2211"/>
      <c r="AI12" s="2211"/>
      <c r="AJ12" s="2211"/>
      <c r="AK12" s="2211"/>
      <c r="AL12" s="2211"/>
      <c r="AM12" s="2220"/>
      <c r="AN12" s="2220"/>
      <c r="AO12" s="2212" t="s">
        <v>243</v>
      </c>
      <c r="AP12" s="2221"/>
      <c r="AQ12" s="2221"/>
      <c r="AR12" s="2221"/>
      <c r="AS12" s="2221"/>
      <c r="AT12" s="2221"/>
      <c r="AU12" s="2221"/>
      <c r="AV12" s="2221"/>
      <c r="AW12" s="2221"/>
      <c r="AX12" s="2221"/>
      <c r="AY12" s="2221"/>
      <c r="AZ12" s="2221"/>
      <c r="BA12" s="2221"/>
      <c r="BB12" s="2221"/>
    </row>
    <row r="13" spans="17:54" s="315" customFormat="1" ht="31.5" customHeight="1">
      <c r="Q13" s="2210" t="s">
        <v>244</v>
      </c>
      <c r="R13" s="2211"/>
      <c r="S13" s="2211"/>
      <c r="T13" s="2211"/>
      <c r="U13" s="2211"/>
      <c r="V13" s="2211"/>
      <c r="W13" s="2211"/>
      <c r="X13" s="2211"/>
      <c r="Y13" s="2211"/>
      <c r="Z13" s="2211"/>
      <c r="AA13" s="2211"/>
      <c r="AB13" s="2211"/>
      <c r="AC13" s="2211"/>
      <c r="AD13" s="2211"/>
      <c r="AE13" s="2211"/>
      <c r="AF13" s="2211"/>
      <c r="AG13" s="2211"/>
      <c r="AH13" s="2211"/>
      <c r="AI13" s="308"/>
      <c r="AJ13" s="308"/>
      <c r="AK13" s="308"/>
      <c r="AL13" s="308"/>
      <c r="AM13" s="312"/>
      <c r="AN13" s="312"/>
      <c r="AO13" s="2212" t="s">
        <v>245</v>
      </c>
      <c r="AP13" s="2212"/>
      <c r="AQ13" s="2212"/>
      <c r="AR13" s="2212"/>
      <c r="AS13" s="2212"/>
      <c r="AT13" s="2212"/>
      <c r="AU13" s="2212"/>
      <c r="AV13" s="2212"/>
      <c r="AW13" s="2212"/>
      <c r="AX13" s="2212"/>
      <c r="AY13" s="2212"/>
      <c r="AZ13" s="2212"/>
      <c r="BA13" s="2212"/>
      <c r="BB13" s="2212"/>
    </row>
    <row r="14" spans="17:54" s="315" customFormat="1" ht="22.5" customHeight="1">
      <c r="Q14" s="2228"/>
      <c r="R14" s="2229"/>
      <c r="S14" s="2229"/>
      <c r="T14" s="2229"/>
      <c r="U14" s="2229"/>
      <c r="V14" s="2229"/>
      <c r="W14" s="2229"/>
      <c r="X14" s="2229"/>
      <c r="Y14" s="2229"/>
      <c r="Z14" s="2229"/>
      <c r="AA14" s="2229"/>
      <c r="AB14" s="2229"/>
      <c r="AC14" s="2229"/>
      <c r="AD14" s="2229"/>
      <c r="AE14" s="2229"/>
      <c r="AF14" s="2229"/>
      <c r="AG14" s="2229"/>
      <c r="AH14" s="2229"/>
      <c r="AI14" s="2229"/>
      <c r="AJ14" s="2229"/>
      <c r="AK14" s="2230"/>
      <c r="AL14" s="2230"/>
      <c r="AM14" s="2230"/>
      <c r="AN14" s="2230"/>
      <c r="AO14" s="2212" t="s">
        <v>246</v>
      </c>
      <c r="AP14" s="2212"/>
      <c r="AQ14" s="2212"/>
      <c r="AR14" s="2212"/>
      <c r="AS14" s="2212"/>
      <c r="AT14" s="2212"/>
      <c r="AU14" s="2212"/>
      <c r="AV14" s="2212"/>
      <c r="AW14" s="2212"/>
      <c r="AX14" s="2212"/>
      <c r="AY14" s="2212"/>
      <c r="AZ14" s="2212"/>
      <c r="BA14" s="2212"/>
      <c r="BB14" s="2212"/>
    </row>
    <row r="15" spans="17:54" s="315" customFormat="1" ht="23.25" customHeight="1">
      <c r="Q15" s="2230"/>
      <c r="R15" s="2230"/>
      <c r="S15" s="2230"/>
      <c r="T15" s="2230"/>
      <c r="U15" s="2230"/>
      <c r="V15" s="2230"/>
      <c r="W15" s="2230"/>
      <c r="X15" s="2230"/>
      <c r="Y15" s="2230"/>
      <c r="Z15" s="2230"/>
      <c r="AA15" s="2230"/>
      <c r="AB15" s="2230"/>
      <c r="AC15" s="2230"/>
      <c r="AD15" s="2230"/>
      <c r="AE15" s="2230"/>
      <c r="AF15" s="2230"/>
      <c r="AG15" s="2230"/>
      <c r="AH15" s="2230"/>
      <c r="AI15" s="2230"/>
      <c r="AJ15" s="2230"/>
      <c r="AK15" s="2230"/>
      <c r="AL15" s="2230"/>
      <c r="AM15" s="2230"/>
      <c r="AN15" s="2230"/>
      <c r="AO15" s="2212" t="s">
        <v>247</v>
      </c>
      <c r="AP15" s="2212"/>
      <c r="AQ15" s="2212"/>
      <c r="AR15" s="2212"/>
      <c r="AS15" s="2212"/>
      <c r="AT15" s="2212"/>
      <c r="AU15" s="2212"/>
      <c r="AV15" s="2212"/>
      <c r="AW15" s="2212"/>
      <c r="AX15" s="2212"/>
      <c r="AY15" s="2212"/>
      <c r="AZ15" s="2212"/>
      <c r="BA15" s="2212"/>
      <c r="BB15" s="2212"/>
    </row>
    <row r="16" spans="17:54" s="315" customFormat="1" ht="23.25" customHeight="1">
      <c r="Q16" s="2231" t="s">
        <v>248</v>
      </c>
      <c r="R16" s="2232"/>
      <c r="S16" s="2232"/>
      <c r="T16" s="2232"/>
      <c r="U16" s="2232"/>
      <c r="V16" s="2232"/>
      <c r="W16" s="2232"/>
      <c r="X16" s="2232"/>
      <c r="Y16" s="2232"/>
      <c r="Z16" s="2232"/>
      <c r="AA16" s="2232"/>
      <c r="AB16" s="2232"/>
      <c r="AC16" s="2232"/>
      <c r="AD16" s="2232"/>
      <c r="AE16" s="2232"/>
      <c r="AF16" s="2232"/>
      <c r="AG16" s="2232"/>
      <c r="AH16" s="2232"/>
      <c r="AI16" s="2232"/>
      <c r="AJ16" s="2232"/>
      <c r="AK16" s="2232"/>
      <c r="AL16" s="2232"/>
      <c r="AO16" s="2212" t="s">
        <v>249</v>
      </c>
      <c r="AP16" s="2212"/>
      <c r="AQ16" s="2212"/>
      <c r="AR16" s="2212"/>
      <c r="AS16" s="2212"/>
      <c r="AT16" s="2212"/>
      <c r="AU16" s="2212"/>
      <c r="AV16" s="2212"/>
      <c r="AW16" s="2212"/>
      <c r="AX16" s="2212"/>
      <c r="AY16" s="2212"/>
      <c r="AZ16" s="2212"/>
      <c r="BA16" s="2212"/>
      <c r="BB16" s="2212"/>
    </row>
    <row r="17" spans="41:54" s="315" customFormat="1" ht="18.75" customHeight="1">
      <c r="AO17" s="2212" t="s">
        <v>250</v>
      </c>
      <c r="AP17" s="2212"/>
      <c r="AQ17" s="2212"/>
      <c r="AR17" s="2212"/>
      <c r="AS17" s="2212"/>
      <c r="AT17" s="2212"/>
      <c r="AU17" s="2212"/>
      <c r="AV17" s="2212"/>
      <c r="AW17" s="2212"/>
      <c r="AX17" s="2212"/>
      <c r="AY17" s="2212"/>
      <c r="AZ17" s="2212"/>
      <c r="BA17" s="2212"/>
      <c r="BB17" s="2212"/>
    </row>
    <row r="18" spans="41:54" s="315" customFormat="1" ht="34.5" customHeight="1">
      <c r="AO18" s="2212" t="s">
        <v>251</v>
      </c>
      <c r="AP18" s="2212"/>
      <c r="AQ18" s="2212"/>
      <c r="AR18" s="2212"/>
      <c r="AS18" s="2212"/>
      <c r="AT18" s="2212"/>
      <c r="AU18" s="2212"/>
      <c r="AV18" s="2212"/>
      <c r="AW18" s="2212"/>
      <c r="AX18" s="2212"/>
      <c r="AY18" s="2212"/>
      <c r="AZ18" s="2212"/>
      <c r="BA18" s="2212"/>
      <c r="BB18" s="2212"/>
    </row>
    <row r="19" spans="41:54" s="315" customFormat="1" ht="20.25" customHeight="1">
      <c r="AO19" s="2212"/>
      <c r="AP19" s="2212"/>
      <c r="AQ19" s="2212"/>
      <c r="AR19" s="2212"/>
      <c r="AS19" s="2212"/>
      <c r="AT19" s="2212"/>
      <c r="AU19" s="2212"/>
      <c r="AV19" s="2212"/>
      <c r="AW19" s="2212"/>
      <c r="AX19" s="2212"/>
      <c r="AY19" s="2212"/>
      <c r="AZ19" s="2212"/>
      <c r="BA19" s="2212"/>
      <c r="BB19" s="2212"/>
    </row>
    <row r="20" spans="41:54" s="315" customFormat="1" ht="19.5" customHeight="1">
      <c r="AO20" s="2218"/>
      <c r="AP20" s="2233"/>
      <c r="AQ20" s="2233"/>
      <c r="AR20" s="2233"/>
      <c r="AS20" s="2233"/>
      <c r="AT20" s="2233"/>
      <c r="AU20" s="2233"/>
      <c r="AV20" s="2233"/>
      <c r="AW20" s="2233"/>
      <c r="AX20" s="2233"/>
      <c r="AY20" s="2233"/>
      <c r="AZ20" s="2233"/>
      <c r="BA20" s="2233"/>
      <c r="BB20" s="2233"/>
    </row>
    <row r="21" spans="41:54" s="315" customFormat="1" ht="12.75" customHeight="1">
      <c r="AO21" s="2233"/>
      <c r="AP21" s="2233"/>
      <c r="AQ21" s="2233"/>
      <c r="AR21" s="2233"/>
      <c r="AS21" s="2233"/>
      <c r="AT21" s="2233"/>
      <c r="AU21" s="2233"/>
      <c r="AV21" s="2233"/>
      <c r="AW21" s="2233"/>
      <c r="AX21" s="2233"/>
      <c r="AY21" s="2233"/>
      <c r="AZ21" s="2233"/>
      <c r="BA21" s="2233"/>
      <c r="BB21" s="2233"/>
    </row>
    <row r="22" s="315" customFormat="1" ht="0.75" customHeight="1"/>
    <row r="23" spans="2:54" s="315" customFormat="1" ht="21" customHeight="1">
      <c r="B23" s="2234" t="s">
        <v>252</v>
      </c>
      <c r="C23" s="2234"/>
      <c r="D23" s="2234"/>
      <c r="E23" s="2234"/>
      <c r="F23" s="2234"/>
      <c r="G23" s="2234"/>
      <c r="H23" s="2234"/>
      <c r="I23" s="2234"/>
      <c r="J23" s="2234"/>
      <c r="K23" s="2234"/>
      <c r="L23" s="2234"/>
      <c r="M23" s="2234"/>
      <c r="N23" s="2234"/>
      <c r="O23" s="2234"/>
      <c r="P23" s="2234"/>
      <c r="Q23" s="2234"/>
      <c r="R23" s="2234"/>
      <c r="S23" s="2234"/>
      <c r="T23" s="2234"/>
      <c r="U23" s="2234"/>
      <c r="V23" s="2234"/>
      <c r="W23" s="2234"/>
      <c r="X23" s="2234"/>
      <c r="Y23" s="2234"/>
      <c r="Z23" s="2234"/>
      <c r="AA23" s="2234"/>
      <c r="AB23" s="2234"/>
      <c r="AC23" s="2234"/>
      <c r="AD23" s="2234"/>
      <c r="AE23" s="2234"/>
      <c r="AF23" s="2234"/>
      <c r="AG23" s="2234"/>
      <c r="AH23" s="2234"/>
      <c r="AI23" s="2234"/>
      <c r="AJ23" s="2234"/>
      <c r="AK23" s="2234"/>
      <c r="AL23" s="2234"/>
      <c r="AM23" s="2234"/>
      <c r="AN23" s="2234"/>
      <c r="AO23" s="2234"/>
      <c r="AP23" s="2234"/>
      <c r="AQ23" s="2234"/>
      <c r="AR23" s="2234"/>
      <c r="AS23" s="2234"/>
      <c r="AT23" s="2234"/>
      <c r="AU23" s="2234"/>
      <c r="AV23" s="2234"/>
      <c r="AW23" s="2234"/>
      <c r="AX23" s="2234"/>
      <c r="AY23" s="2234"/>
      <c r="AZ23" s="2234"/>
      <c r="BA23" s="2234"/>
      <c r="BB23" s="2234"/>
    </row>
    <row r="24" spans="2:54" s="315" customFormat="1" ht="8.25" customHeight="1" thickBo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</row>
    <row r="25" spans="2:54" ht="18" customHeight="1" thickBot="1">
      <c r="B25" s="2235" t="s">
        <v>12</v>
      </c>
      <c r="C25" s="2225" t="s">
        <v>11</v>
      </c>
      <c r="D25" s="2226"/>
      <c r="E25" s="2226"/>
      <c r="F25" s="2227"/>
      <c r="G25" s="2225" t="s">
        <v>0</v>
      </c>
      <c r="H25" s="2226"/>
      <c r="I25" s="2226"/>
      <c r="J25" s="2227"/>
      <c r="K25" s="2222" t="s">
        <v>1</v>
      </c>
      <c r="L25" s="2223"/>
      <c r="M25" s="2223"/>
      <c r="N25" s="2223"/>
      <c r="O25" s="2224"/>
      <c r="P25" s="2222" t="s">
        <v>2</v>
      </c>
      <c r="Q25" s="2223"/>
      <c r="R25" s="2223"/>
      <c r="S25" s="2224"/>
      <c r="T25" s="2225" t="s">
        <v>3</v>
      </c>
      <c r="U25" s="2226"/>
      <c r="V25" s="2226"/>
      <c r="W25" s="2227"/>
      <c r="X25" s="2225" t="s">
        <v>4</v>
      </c>
      <c r="Y25" s="2226"/>
      <c r="Z25" s="2226"/>
      <c r="AA25" s="2226"/>
      <c r="AB25" s="2227"/>
      <c r="AC25" s="2225" t="s">
        <v>5</v>
      </c>
      <c r="AD25" s="2226"/>
      <c r="AE25" s="2226"/>
      <c r="AF25" s="2227"/>
      <c r="AG25" s="2225" t="s">
        <v>6</v>
      </c>
      <c r="AH25" s="2226"/>
      <c r="AI25" s="2226"/>
      <c r="AJ25" s="2227"/>
      <c r="AK25" s="2225" t="s">
        <v>7</v>
      </c>
      <c r="AL25" s="2226"/>
      <c r="AM25" s="2226"/>
      <c r="AN25" s="2227"/>
      <c r="AO25" s="2225" t="s">
        <v>8</v>
      </c>
      <c r="AP25" s="2226"/>
      <c r="AQ25" s="2226"/>
      <c r="AR25" s="2226"/>
      <c r="AS25" s="2227"/>
      <c r="AT25" s="2225" t="s">
        <v>9</v>
      </c>
      <c r="AU25" s="2226"/>
      <c r="AV25" s="2226"/>
      <c r="AW25" s="2227"/>
      <c r="AX25" s="2225" t="s">
        <v>10</v>
      </c>
      <c r="AY25" s="2226"/>
      <c r="AZ25" s="2226"/>
      <c r="BA25" s="2226"/>
      <c r="BB25" s="2227"/>
    </row>
    <row r="26" spans="2:54" s="320" customFormat="1" ht="20.25" customHeight="1" thickBot="1">
      <c r="B26" s="2236"/>
      <c r="C26" s="317">
        <v>1</v>
      </c>
      <c r="D26" s="318">
        <v>2</v>
      </c>
      <c r="E26" s="318">
        <v>3</v>
      </c>
      <c r="F26" s="319">
        <v>4</v>
      </c>
      <c r="G26" s="317">
        <v>5</v>
      </c>
      <c r="H26" s="318">
        <v>6</v>
      </c>
      <c r="I26" s="318">
        <v>7</v>
      </c>
      <c r="J26" s="319">
        <v>8</v>
      </c>
      <c r="K26" s="317">
        <v>9</v>
      </c>
      <c r="L26" s="318">
        <v>10</v>
      </c>
      <c r="M26" s="318">
        <v>11</v>
      </c>
      <c r="N26" s="318">
        <v>12</v>
      </c>
      <c r="O26" s="319">
        <v>13</v>
      </c>
      <c r="P26" s="317">
        <v>14</v>
      </c>
      <c r="Q26" s="318">
        <v>15</v>
      </c>
      <c r="R26" s="318">
        <v>16</v>
      </c>
      <c r="S26" s="319">
        <v>17</v>
      </c>
      <c r="T26" s="317">
        <v>18</v>
      </c>
      <c r="U26" s="318">
        <v>19</v>
      </c>
      <c r="V26" s="318">
        <v>20</v>
      </c>
      <c r="W26" s="319">
        <v>21</v>
      </c>
      <c r="X26" s="317">
        <v>22</v>
      </c>
      <c r="Y26" s="318">
        <v>23</v>
      </c>
      <c r="Z26" s="318">
        <v>24</v>
      </c>
      <c r="AA26" s="318">
        <v>25</v>
      </c>
      <c r="AB26" s="319">
        <v>26</v>
      </c>
      <c r="AC26" s="317">
        <v>27</v>
      </c>
      <c r="AD26" s="318">
        <v>28</v>
      </c>
      <c r="AE26" s="318">
        <v>29</v>
      </c>
      <c r="AF26" s="319">
        <v>30</v>
      </c>
      <c r="AG26" s="317">
        <v>31</v>
      </c>
      <c r="AH26" s="318">
        <v>32</v>
      </c>
      <c r="AI26" s="318">
        <v>33</v>
      </c>
      <c r="AJ26" s="319">
        <v>34</v>
      </c>
      <c r="AK26" s="317">
        <v>35</v>
      </c>
      <c r="AL26" s="318">
        <v>36</v>
      </c>
      <c r="AM26" s="318">
        <v>37</v>
      </c>
      <c r="AN26" s="319">
        <v>38</v>
      </c>
      <c r="AO26" s="317">
        <v>39</v>
      </c>
      <c r="AP26" s="318">
        <v>40</v>
      </c>
      <c r="AQ26" s="318">
        <v>41</v>
      </c>
      <c r="AR26" s="318">
        <v>42</v>
      </c>
      <c r="AS26" s="319">
        <v>43</v>
      </c>
      <c r="AT26" s="317">
        <v>44</v>
      </c>
      <c r="AU26" s="318">
        <v>45</v>
      </c>
      <c r="AV26" s="318">
        <v>46</v>
      </c>
      <c r="AW26" s="319">
        <v>47</v>
      </c>
      <c r="AX26" s="317">
        <v>48</v>
      </c>
      <c r="AY26" s="318">
        <v>49</v>
      </c>
      <c r="AZ26" s="318">
        <v>50</v>
      </c>
      <c r="BA26" s="318">
        <v>51</v>
      </c>
      <c r="BB26" s="319">
        <v>52</v>
      </c>
    </row>
    <row r="27" spans="2:54" s="320" customFormat="1" ht="20.25" customHeight="1">
      <c r="B27" s="321">
        <v>3</v>
      </c>
      <c r="C27" s="322" t="s">
        <v>253</v>
      </c>
      <c r="D27" s="323" t="s">
        <v>253</v>
      </c>
      <c r="E27" s="323" t="s">
        <v>253</v>
      </c>
      <c r="F27" s="324" t="s">
        <v>39</v>
      </c>
      <c r="G27" s="325" t="s">
        <v>87</v>
      </c>
      <c r="H27" s="326"/>
      <c r="I27" s="326"/>
      <c r="J27" s="327"/>
      <c r="K27" s="328"/>
      <c r="L27" s="329"/>
      <c r="M27" s="329"/>
      <c r="N27" s="329"/>
      <c r="O27" s="330"/>
      <c r="P27" s="331"/>
      <c r="Q27" s="329"/>
      <c r="R27" s="329"/>
      <c r="S27" s="330"/>
      <c r="T27" s="331"/>
      <c r="U27" s="329"/>
      <c r="V27" s="329" t="s">
        <v>18</v>
      </c>
      <c r="W27" s="332" t="s">
        <v>88</v>
      </c>
      <c r="X27" s="325" t="s">
        <v>39</v>
      </c>
      <c r="Y27" s="326" t="s">
        <v>254</v>
      </c>
      <c r="Z27" s="326"/>
      <c r="AA27" s="326"/>
      <c r="AB27" s="327"/>
      <c r="AC27" s="328"/>
      <c r="AD27" s="329"/>
      <c r="AE27" s="329"/>
      <c r="AF27" s="330"/>
      <c r="AG27" s="331"/>
      <c r="AH27" s="329"/>
      <c r="AI27" s="329"/>
      <c r="AJ27" s="330"/>
      <c r="AK27" s="331"/>
      <c r="AL27" s="329"/>
      <c r="AM27" s="329"/>
      <c r="AN27" s="333"/>
      <c r="AO27" s="325"/>
      <c r="AP27" s="326"/>
      <c r="AQ27" s="326"/>
      <c r="AR27" s="326"/>
      <c r="AS27" s="327"/>
      <c r="AT27" s="331"/>
      <c r="AU27" s="334" t="s">
        <v>89</v>
      </c>
      <c r="AV27" s="334" t="s">
        <v>18</v>
      </c>
      <c r="AW27" s="332" t="s">
        <v>21</v>
      </c>
      <c r="AX27" s="335" t="s">
        <v>21</v>
      </c>
      <c r="AY27" s="336" t="s">
        <v>21</v>
      </c>
      <c r="AZ27" s="336" t="s">
        <v>21</v>
      </c>
      <c r="BA27" s="336" t="s">
        <v>21</v>
      </c>
      <c r="BB27" s="337" t="s">
        <v>21</v>
      </c>
    </row>
    <row r="28" spans="2:54" ht="19.5" customHeight="1">
      <c r="B28" s="321">
        <v>4</v>
      </c>
      <c r="C28" s="338" t="s">
        <v>21</v>
      </c>
      <c r="D28" s="339" t="s">
        <v>21</v>
      </c>
      <c r="E28" s="339" t="s">
        <v>92</v>
      </c>
      <c r="F28" s="340" t="s">
        <v>39</v>
      </c>
      <c r="G28" s="338"/>
      <c r="H28" s="339"/>
      <c r="I28" s="339"/>
      <c r="J28" s="341"/>
      <c r="K28" s="342"/>
      <c r="L28" s="343"/>
      <c r="M28" s="343"/>
      <c r="N28" s="343"/>
      <c r="O28" s="344"/>
      <c r="P28" s="345"/>
      <c r="Q28" s="346"/>
      <c r="R28" s="346"/>
      <c r="S28" s="347"/>
      <c r="T28" s="345"/>
      <c r="U28" s="346"/>
      <c r="V28" s="348" t="s">
        <v>18</v>
      </c>
      <c r="W28" s="332" t="s">
        <v>88</v>
      </c>
      <c r="X28" s="338" t="s">
        <v>39</v>
      </c>
      <c r="Y28" s="339" t="s">
        <v>254</v>
      </c>
      <c r="Z28" s="339"/>
      <c r="AA28" s="339"/>
      <c r="AB28" s="341"/>
      <c r="AC28" s="348"/>
      <c r="AD28" s="334"/>
      <c r="AE28" s="334"/>
      <c r="AF28" s="349"/>
      <c r="AG28" s="350"/>
      <c r="AH28" s="334"/>
      <c r="AI28" s="334"/>
      <c r="AJ28" s="349"/>
      <c r="AK28" s="331"/>
      <c r="AL28" s="329"/>
      <c r="AM28" s="329"/>
      <c r="AN28" s="333"/>
      <c r="AO28" s="331"/>
      <c r="AP28" s="329"/>
      <c r="AQ28" s="329"/>
      <c r="AR28" s="329"/>
      <c r="AS28" s="330"/>
      <c r="AT28" s="350"/>
      <c r="AU28" s="334" t="s">
        <v>89</v>
      </c>
      <c r="AV28" s="334" t="s">
        <v>18</v>
      </c>
      <c r="AW28" s="332" t="s">
        <v>21</v>
      </c>
      <c r="AX28" s="338" t="s">
        <v>21</v>
      </c>
      <c r="AY28" s="348" t="s">
        <v>21</v>
      </c>
      <c r="AZ28" s="334" t="s">
        <v>21</v>
      </c>
      <c r="BA28" s="334" t="s">
        <v>21</v>
      </c>
      <c r="BB28" s="349" t="s">
        <v>21</v>
      </c>
    </row>
    <row r="29" spans="2:54" ht="19.5" customHeight="1" thickBot="1">
      <c r="B29" s="351">
        <v>5</v>
      </c>
      <c r="C29" s="352" t="s">
        <v>21</v>
      </c>
      <c r="D29" s="353" t="s">
        <v>21</v>
      </c>
      <c r="E29" s="353" t="s">
        <v>92</v>
      </c>
      <c r="F29" s="354" t="s">
        <v>39</v>
      </c>
      <c r="G29" s="355"/>
      <c r="H29" s="356"/>
      <c r="I29" s="356"/>
      <c r="J29" s="357"/>
      <c r="K29" s="358"/>
      <c r="L29" s="356"/>
      <c r="M29" s="356"/>
      <c r="N29" s="356"/>
      <c r="O29" s="357"/>
      <c r="P29" s="359"/>
      <c r="Q29" s="360"/>
      <c r="R29" s="360"/>
      <c r="S29" s="361"/>
      <c r="T29" s="359"/>
      <c r="U29" s="360"/>
      <c r="V29" s="360" t="s">
        <v>18</v>
      </c>
      <c r="W29" s="354" t="s">
        <v>88</v>
      </c>
      <c r="X29" s="355" t="s">
        <v>39</v>
      </c>
      <c r="Y29" s="356" t="s">
        <v>254</v>
      </c>
      <c r="Z29" s="356"/>
      <c r="AA29" s="362"/>
      <c r="AB29" s="363"/>
      <c r="AC29" s="364"/>
      <c r="AD29" s="362"/>
      <c r="AE29" s="362"/>
      <c r="AF29" s="363"/>
      <c r="AG29" s="365"/>
      <c r="AH29" s="362"/>
      <c r="AI29" s="356" t="s">
        <v>18</v>
      </c>
      <c r="AJ29" s="361" t="s">
        <v>20</v>
      </c>
      <c r="AK29" s="366" t="s">
        <v>20</v>
      </c>
      <c r="AL29" s="367" t="s">
        <v>20</v>
      </c>
      <c r="AM29" s="367" t="s">
        <v>13</v>
      </c>
      <c r="AN29" s="354" t="s">
        <v>13</v>
      </c>
      <c r="AO29" s="359" t="s">
        <v>13</v>
      </c>
      <c r="AP29" s="360" t="s">
        <v>13</v>
      </c>
      <c r="AQ29" s="360" t="s">
        <v>13</v>
      </c>
      <c r="AR29" s="360" t="s">
        <v>13</v>
      </c>
      <c r="AS29" s="361" t="s">
        <v>13</v>
      </c>
      <c r="AT29" s="359" t="s">
        <v>13</v>
      </c>
      <c r="AU29" s="360" t="s">
        <v>13</v>
      </c>
      <c r="AV29" s="360" t="s">
        <v>76</v>
      </c>
      <c r="AW29" s="354" t="s">
        <v>76</v>
      </c>
      <c r="AX29" s="368" t="s">
        <v>253</v>
      </c>
      <c r="AY29" s="369" t="s">
        <v>253</v>
      </c>
      <c r="AZ29" s="370" t="s">
        <v>253</v>
      </c>
      <c r="BA29" s="370" t="s">
        <v>253</v>
      </c>
      <c r="BB29" s="371" t="s">
        <v>253</v>
      </c>
    </row>
    <row r="30" spans="2:54" ht="12.75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 t="s">
        <v>255</v>
      </c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</row>
    <row r="31" spans="2:54" s="372" customFormat="1" ht="21" customHeight="1">
      <c r="B31" s="2237" t="s">
        <v>256</v>
      </c>
      <c r="C31" s="2237"/>
      <c r="D31" s="2237"/>
      <c r="E31" s="2237"/>
      <c r="F31" s="2237"/>
      <c r="G31" s="2237"/>
      <c r="H31" s="2237"/>
      <c r="I31" s="2237"/>
      <c r="J31" s="2237"/>
      <c r="K31" s="2238"/>
      <c r="L31" s="2238"/>
      <c r="M31" s="2238"/>
      <c r="N31" s="2238"/>
      <c r="O31" s="2238"/>
      <c r="P31" s="2238"/>
      <c r="Q31" s="2238"/>
      <c r="R31" s="2238"/>
      <c r="S31" s="2238"/>
      <c r="T31" s="2238"/>
      <c r="U31" s="2238"/>
      <c r="V31" s="2238"/>
      <c r="W31" s="2238"/>
      <c r="X31" s="2238"/>
      <c r="Y31" s="2238"/>
      <c r="Z31" s="2238"/>
      <c r="AA31" s="2238"/>
      <c r="AB31" s="2238"/>
      <c r="AC31" s="2238"/>
      <c r="AD31" s="2238"/>
      <c r="AE31" s="2238"/>
      <c r="AF31" s="2238"/>
      <c r="AG31" s="2238"/>
      <c r="AH31" s="2238"/>
      <c r="AI31" s="2238"/>
      <c r="AJ31" s="2238"/>
      <c r="AK31" s="2238"/>
      <c r="AL31" s="2238"/>
      <c r="AM31" s="2238"/>
      <c r="AN31" s="2238"/>
      <c r="AO31" s="2238"/>
      <c r="AP31" s="2238"/>
      <c r="AQ31" s="2238"/>
      <c r="AR31" s="2238"/>
      <c r="AS31" s="2238"/>
      <c r="AT31" s="2238"/>
      <c r="AU31" s="2238"/>
      <c r="AV31" s="2238"/>
      <c r="AW31" s="373"/>
      <c r="AX31" s="373"/>
      <c r="AY31" s="373"/>
      <c r="AZ31" s="373"/>
      <c r="BA31" s="373"/>
      <c r="BB31" s="303"/>
    </row>
    <row r="32" spans="2:54" s="372" customFormat="1" ht="6.75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73"/>
      <c r="AX32" s="373"/>
      <c r="AY32" s="373"/>
      <c r="AZ32" s="373"/>
      <c r="BA32" s="373"/>
      <c r="BB32" s="303"/>
    </row>
    <row r="33" spans="2:54" ht="21.75" customHeight="1">
      <c r="B33" s="78" t="s">
        <v>257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80"/>
      <c r="AZ33" s="80"/>
      <c r="BA33" s="80"/>
      <c r="BB33" s="315"/>
    </row>
    <row r="34" spans="2:54" ht="12.75" customHeight="1" thickBo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15"/>
    </row>
    <row r="35" spans="2:54" ht="22.5" customHeight="1">
      <c r="B35" s="2239" t="s">
        <v>12</v>
      </c>
      <c r="C35" s="2240"/>
      <c r="D35" s="2245" t="s">
        <v>14</v>
      </c>
      <c r="E35" s="2246"/>
      <c r="F35" s="2246"/>
      <c r="G35" s="2247"/>
      <c r="H35" s="2252" t="s">
        <v>258</v>
      </c>
      <c r="I35" s="2253"/>
      <c r="J35" s="2253"/>
      <c r="K35" s="2258" t="s">
        <v>19</v>
      </c>
      <c r="L35" s="2246"/>
      <c r="M35" s="2246"/>
      <c r="N35" s="2247"/>
      <c r="O35" s="2258" t="s">
        <v>117</v>
      </c>
      <c r="P35" s="2246"/>
      <c r="Q35" s="2247"/>
      <c r="R35" s="2258" t="s">
        <v>118</v>
      </c>
      <c r="S35" s="2246"/>
      <c r="T35" s="2247"/>
      <c r="U35" s="2258" t="s">
        <v>119</v>
      </c>
      <c r="V35" s="2246"/>
      <c r="W35" s="2246"/>
      <c r="X35" s="2261" t="s">
        <v>120</v>
      </c>
      <c r="Y35" s="2246"/>
      <c r="Z35" s="2240"/>
      <c r="AA35" s="377"/>
      <c r="AB35" s="2303" t="s">
        <v>121</v>
      </c>
      <c r="AC35" s="2304"/>
      <c r="AD35" s="2304"/>
      <c r="AE35" s="2304"/>
      <c r="AF35" s="2304"/>
      <c r="AG35" s="2304"/>
      <c r="AH35" s="2305"/>
      <c r="AI35" s="2261" t="s">
        <v>70</v>
      </c>
      <c r="AJ35" s="2309"/>
      <c r="AK35" s="2310"/>
      <c r="AL35" s="2262" t="s">
        <v>99</v>
      </c>
      <c r="AM35" s="2245"/>
      <c r="AN35" s="2263"/>
      <c r="AO35" s="377"/>
      <c r="AP35" s="2270" t="s">
        <v>100</v>
      </c>
      <c r="AQ35" s="2271"/>
      <c r="AR35" s="2271"/>
      <c r="AS35" s="2272"/>
      <c r="AT35" s="2279" t="s">
        <v>259</v>
      </c>
      <c r="AU35" s="2280"/>
      <c r="AV35" s="2280"/>
      <c r="AW35" s="2280"/>
      <c r="AX35" s="2281"/>
      <c r="AY35" s="2288" t="s">
        <v>70</v>
      </c>
      <c r="AZ35" s="2289"/>
      <c r="BA35" s="2289"/>
      <c r="BB35" s="2290"/>
    </row>
    <row r="36" spans="2:54" ht="15.75" customHeight="1">
      <c r="B36" s="2241"/>
      <c r="C36" s="2242"/>
      <c r="D36" s="2248"/>
      <c r="E36" s="2248"/>
      <c r="F36" s="2248"/>
      <c r="G36" s="2249"/>
      <c r="H36" s="2254"/>
      <c r="I36" s="2255"/>
      <c r="J36" s="2255"/>
      <c r="K36" s="2259"/>
      <c r="L36" s="2248"/>
      <c r="M36" s="2248"/>
      <c r="N36" s="2249"/>
      <c r="O36" s="2259"/>
      <c r="P36" s="2248"/>
      <c r="Q36" s="2249"/>
      <c r="R36" s="2259"/>
      <c r="S36" s="2248"/>
      <c r="T36" s="2249"/>
      <c r="U36" s="2259"/>
      <c r="V36" s="2248"/>
      <c r="W36" s="2248"/>
      <c r="X36" s="2241"/>
      <c r="Y36" s="2248"/>
      <c r="Z36" s="2242"/>
      <c r="AA36" s="377"/>
      <c r="AB36" s="2306"/>
      <c r="AC36" s="2307"/>
      <c r="AD36" s="2307"/>
      <c r="AE36" s="2307"/>
      <c r="AF36" s="2307"/>
      <c r="AG36" s="2307"/>
      <c r="AH36" s="2308"/>
      <c r="AI36" s="2311"/>
      <c r="AJ36" s="2312"/>
      <c r="AK36" s="2313"/>
      <c r="AL36" s="2264"/>
      <c r="AM36" s="2265"/>
      <c r="AN36" s="2266"/>
      <c r="AO36" s="377"/>
      <c r="AP36" s="2273"/>
      <c r="AQ36" s="2274"/>
      <c r="AR36" s="2274"/>
      <c r="AS36" s="2275"/>
      <c r="AT36" s="2282"/>
      <c r="AU36" s="2283"/>
      <c r="AV36" s="2283"/>
      <c r="AW36" s="2283"/>
      <c r="AX36" s="2284"/>
      <c r="AY36" s="2291"/>
      <c r="AZ36" s="2292"/>
      <c r="BA36" s="2292"/>
      <c r="BB36" s="2293"/>
    </row>
    <row r="37" spans="2:54" ht="23.25" customHeight="1" thickBot="1">
      <c r="B37" s="2243"/>
      <c r="C37" s="2244"/>
      <c r="D37" s="2250"/>
      <c r="E37" s="2250"/>
      <c r="F37" s="2250"/>
      <c r="G37" s="2251"/>
      <c r="H37" s="2256"/>
      <c r="I37" s="2257"/>
      <c r="J37" s="2257"/>
      <c r="K37" s="2260"/>
      <c r="L37" s="2250"/>
      <c r="M37" s="2250"/>
      <c r="N37" s="2251"/>
      <c r="O37" s="2260"/>
      <c r="P37" s="2250"/>
      <c r="Q37" s="2251"/>
      <c r="R37" s="2260"/>
      <c r="S37" s="2250"/>
      <c r="T37" s="2251"/>
      <c r="U37" s="2260"/>
      <c r="V37" s="2250"/>
      <c r="W37" s="2250"/>
      <c r="X37" s="2243"/>
      <c r="Y37" s="2250"/>
      <c r="Z37" s="2244"/>
      <c r="AA37" s="377"/>
      <c r="AB37" s="2306"/>
      <c r="AC37" s="2307"/>
      <c r="AD37" s="2307"/>
      <c r="AE37" s="2307"/>
      <c r="AF37" s="2307"/>
      <c r="AG37" s="2307"/>
      <c r="AH37" s="2308"/>
      <c r="AI37" s="2314"/>
      <c r="AJ37" s="2315"/>
      <c r="AK37" s="2316"/>
      <c r="AL37" s="2267"/>
      <c r="AM37" s="2268"/>
      <c r="AN37" s="2269"/>
      <c r="AO37" s="377"/>
      <c r="AP37" s="2276"/>
      <c r="AQ37" s="2277"/>
      <c r="AR37" s="2277"/>
      <c r="AS37" s="2278"/>
      <c r="AT37" s="2285"/>
      <c r="AU37" s="2286"/>
      <c r="AV37" s="2286"/>
      <c r="AW37" s="2286"/>
      <c r="AX37" s="2287"/>
      <c r="AY37" s="2294"/>
      <c r="AZ37" s="2295"/>
      <c r="BA37" s="2295"/>
      <c r="BB37" s="2296"/>
    </row>
    <row r="38" spans="2:54" ht="21.75" customHeight="1">
      <c r="B38" s="2327">
        <v>3</v>
      </c>
      <c r="C38" s="2328"/>
      <c r="D38" s="2329">
        <v>36</v>
      </c>
      <c r="E38" s="2330"/>
      <c r="F38" s="2330"/>
      <c r="G38" s="2331"/>
      <c r="H38" s="2332">
        <v>6</v>
      </c>
      <c r="I38" s="2333"/>
      <c r="J38" s="2333"/>
      <c r="K38" s="2297"/>
      <c r="L38" s="2298"/>
      <c r="M38" s="2298"/>
      <c r="N38" s="2299"/>
      <c r="O38" s="2297"/>
      <c r="P38" s="2298"/>
      <c r="Q38" s="2299"/>
      <c r="R38" s="2300"/>
      <c r="S38" s="2301"/>
      <c r="T38" s="2302"/>
      <c r="U38" s="2317">
        <v>7</v>
      </c>
      <c r="V38" s="2318"/>
      <c r="W38" s="2318"/>
      <c r="X38" s="2319">
        <f>SUM(D38:W38)</f>
        <v>49</v>
      </c>
      <c r="Y38" s="2318"/>
      <c r="Z38" s="2320"/>
      <c r="AA38" s="378"/>
      <c r="AB38" s="2321" t="s">
        <v>102</v>
      </c>
      <c r="AC38" s="2322"/>
      <c r="AD38" s="2322"/>
      <c r="AE38" s="2322"/>
      <c r="AF38" s="2322"/>
      <c r="AG38" s="2322"/>
      <c r="AH38" s="2323"/>
      <c r="AI38" s="2361">
        <v>15</v>
      </c>
      <c r="AJ38" s="2362"/>
      <c r="AK38" s="2363"/>
      <c r="AL38" s="2334">
        <v>3</v>
      </c>
      <c r="AM38" s="2335"/>
      <c r="AN38" s="2336"/>
      <c r="AO38" s="378"/>
      <c r="AP38" s="2340" t="s">
        <v>23</v>
      </c>
      <c r="AQ38" s="2341"/>
      <c r="AR38" s="2341"/>
      <c r="AS38" s="2342"/>
      <c r="AT38" s="2367" t="s">
        <v>130</v>
      </c>
      <c r="AU38" s="2368"/>
      <c r="AV38" s="2368"/>
      <c r="AW38" s="2368"/>
      <c r="AX38" s="2369"/>
      <c r="AY38" s="2379">
        <v>15</v>
      </c>
      <c r="AZ38" s="2380"/>
      <c r="BA38" s="2380"/>
      <c r="BB38" s="2381"/>
    </row>
    <row r="39" spans="2:54" ht="21.75" customHeight="1">
      <c r="B39" s="2327">
        <v>4</v>
      </c>
      <c r="C39" s="2388"/>
      <c r="D39" s="2329">
        <v>36.5</v>
      </c>
      <c r="E39" s="2330"/>
      <c r="F39" s="2330"/>
      <c r="G39" s="2331"/>
      <c r="H39" s="2332">
        <v>6</v>
      </c>
      <c r="I39" s="2333"/>
      <c r="J39" s="2333"/>
      <c r="K39" s="2297"/>
      <c r="L39" s="2389"/>
      <c r="M39" s="2389"/>
      <c r="N39" s="2390"/>
      <c r="O39" s="2297"/>
      <c r="P39" s="2389"/>
      <c r="Q39" s="2390"/>
      <c r="R39" s="2300"/>
      <c r="S39" s="2391"/>
      <c r="T39" s="2392"/>
      <c r="U39" s="2317">
        <v>9.5</v>
      </c>
      <c r="V39" s="2393"/>
      <c r="W39" s="2394"/>
      <c r="X39" s="2319">
        <f>SUM(D39:W39)</f>
        <v>52</v>
      </c>
      <c r="Y39" s="2393"/>
      <c r="Z39" s="2394"/>
      <c r="AA39" s="378"/>
      <c r="AB39" s="2324"/>
      <c r="AC39" s="2325"/>
      <c r="AD39" s="2325"/>
      <c r="AE39" s="2325"/>
      <c r="AF39" s="2325"/>
      <c r="AG39" s="2325"/>
      <c r="AH39" s="2326"/>
      <c r="AI39" s="2364"/>
      <c r="AJ39" s="2365"/>
      <c r="AK39" s="2366"/>
      <c r="AL39" s="2337"/>
      <c r="AM39" s="2338"/>
      <c r="AN39" s="2339"/>
      <c r="AO39" s="378"/>
      <c r="AP39" s="2343"/>
      <c r="AQ39" s="2344"/>
      <c r="AR39" s="2344"/>
      <c r="AS39" s="2345"/>
      <c r="AT39" s="2370"/>
      <c r="AU39" s="2371"/>
      <c r="AV39" s="2371"/>
      <c r="AW39" s="2371"/>
      <c r="AX39" s="2372"/>
      <c r="AY39" s="2382"/>
      <c r="AZ39" s="2383"/>
      <c r="BA39" s="2383"/>
      <c r="BB39" s="2384"/>
    </row>
    <row r="40" spans="2:54" ht="25.5" customHeight="1" thickBot="1">
      <c r="B40" s="2400">
        <v>5</v>
      </c>
      <c r="C40" s="2401"/>
      <c r="D40" s="2329">
        <v>24</v>
      </c>
      <c r="E40" s="2330"/>
      <c r="F40" s="2330"/>
      <c r="G40" s="2331"/>
      <c r="H40" s="2332">
        <v>5.5</v>
      </c>
      <c r="I40" s="2333"/>
      <c r="J40" s="2333"/>
      <c r="K40" s="2332">
        <v>3</v>
      </c>
      <c r="L40" s="2333"/>
      <c r="M40" s="2333"/>
      <c r="N40" s="2402"/>
      <c r="O40" s="2403">
        <v>9</v>
      </c>
      <c r="P40" s="2404"/>
      <c r="Q40" s="2405"/>
      <c r="R40" s="2332">
        <v>2</v>
      </c>
      <c r="S40" s="2333"/>
      <c r="T40" s="2333"/>
      <c r="U40" s="2352">
        <v>3.5</v>
      </c>
      <c r="V40" s="2353"/>
      <c r="W40" s="2353"/>
      <c r="X40" s="2354">
        <f>SUM(D40:W40)</f>
        <v>47</v>
      </c>
      <c r="Y40" s="2353"/>
      <c r="Z40" s="2355"/>
      <c r="AA40" s="378"/>
      <c r="AB40" s="2349" t="s">
        <v>23</v>
      </c>
      <c r="AC40" s="2356"/>
      <c r="AD40" s="2356"/>
      <c r="AE40" s="2356"/>
      <c r="AF40" s="2356"/>
      <c r="AG40" s="2356"/>
      <c r="AH40" s="2357"/>
      <c r="AI40" s="2358">
        <v>15</v>
      </c>
      <c r="AJ40" s="2359"/>
      <c r="AK40" s="2360"/>
      <c r="AL40" s="2409">
        <v>9</v>
      </c>
      <c r="AM40" s="2410"/>
      <c r="AN40" s="2411"/>
      <c r="AO40" s="378"/>
      <c r="AP40" s="2346"/>
      <c r="AQ40" s="2347"/>
      <c r="AR40" s="2347"/>
      <c r="AS40" s="2348"/>
      <c r="AT40" s="2373"/>
      <c r="AU40" s="2374"/>
      <c r="AV40" s="2374"/>
      <c r="AW40" s="2374"/>
      <c r="AX40" s="2375"/>
      <c r="AY40" s="2385"/>
      <c r="AZ40" s="2386"/>
      <c r="BA40" s="2386"/>
      <c r="BB40" s="2387"/>
    </row>
    <row r="41" spans="2:54" ht="21.75" customHeight="1" thickBot="1">
      <c r="B41" s="2395" t="s">
        <v>25</v>
      </c>
      <c r="C41" s="2412"/>
      <c r="D41" s="2395">
        <f>SUM(D38:G40)</f>
        <v>96.5</v>
      </c>
      <c r="E41" s="2396"/>
      <c r="F41" s="2396"/>
      <c r="G41" s="2413"/>
      <c r="H41" s="2414">
        <f>SUM(H38:J40)</f>
        <v>17.5</v>
      </c>
      <c r="I41" s="2415"/>
      <c r="J41" s="2416"/>
      <c r="K41" s="2414">
        <f>SUM(K38:N40)</f>
        <v>3</v>
      </c>
      <c r="L41" s="2396"/>
      <c r="M41" s="2396"/>
      <c r="N41" s="2413"/>
      <c r="O41" s="2414">
        <f>SUM(O38:Q40)</f>
        <v>9</v>
      </c>
      <c r="P41" s="2396"/>
      <c r="Q41" s="2396"/>
      <c r="R41" s="2414">
        <f>SUM(R38:T40)</f>
        <v>2</v>
      </c>
      <c r="S41" s="2396"/>
      <c r="T41" s="2396"/>
      <c r="U41" s="2414">
        <f>SUM(U38:W40)</f>
        <v>20</v>
      </c>
      <c r="V41" s="2396"/>
      <c r="W41" s="2396"/>
      <c r="X41" s="2395">
        <f>SUM(X38:Z40)</f>
        <v>148</v>
      </c>
      <c r="Y41" s="2396"/>
      <c r="Z41" s="2397"/>
      <c r="AA41" s="378"/>
      <c r="AB41" s="2398"/>
      <c r="AC41" s="2399"/>
      <c r="AD41" s="2399"/>
      <c r="AE41" s="2399"/>
      <c r="AF41" s="2399"/>
      <c r="AG41" s="2399"/>
      <c r="AH41" s="2399"/>
      <c r="AI41" s="2406"/>
      <c r="AJ41" s="2406"/>
      <c r="AK41" s="2406"/>
      <c r="AL41" s="2407"/>
      <c r="AM41" s="2408"/>
      <c r="AN41" s="2408"/>
      <c r="AO41" s="378"/>
      <c r="AP41" s="2349"/>
      <c r="AQ41" s="2350"/>
      <c r="AR41" s="2350"/>
      <c r="AS41" s="2351"/>
      <c r="AT41" s="2376"/>
      <c r="AU41" s="2377"/>
      <c r="AV41" s="2377"/>
      <c r="AW41" s="2377"/>
      <c r="AX41" s="2378"/>
      <c r="AY41" s="2358"/>
      <c r="AZ41" s="2359"/>
      <c r="BA41" s="2359"/>
      <c r="BB41" s="2360"/>
    </row>
  </sheetData>
  <sheetProtection selectLockedCells="1" selectUnlockedCells="1"/>
  <mergeCells count="102">
    <mergeCell ref="AI41:AK41"/>
    <mergeCell ref="AL41:AN41"/>
    <mergeCell ref="AL40:AN40"/>
    <mergeCell ref="B41:C41"/>
    <mergeCell ref="D41:G41"/>
    <mergeCell ref="H41:J41"/>
    <mergeCell ref="K41:N41"/>
    <mergeCell ref="O41:Q41"/>
    <mergeCell ref="R41:T41"/>
    <mergeCell ref="U41:W41"/>
    <mergeCell ref="X39:Z39"/>
    <mergeCell ref="X41:Z41"/>
    <mergeCell ref="AB41:AH41"/>
    <mergeCell ref="B40:C40"/>
    <mergeCell ref="D40:G40"/>
    <mergeCell ref="H40:J40"/>
    <mergeCell ref="K40:N40"/>
    <mergeCell ref="O40:Q40"/>
    <mergeCell ref="R40:T40"/>
    <mergeCell ref="AI38:AK39"/>
    <mergeCell ref="AT38:AX41"/>
    <mergeCell ref="AY38:BB41"/>
    <mergeCell ref="B39:C39"/>
    <mergeCell ref="D39:G39"/>
    <mergeCell ref="H39:J39"/>
    <mergeCell ref="K39:N39"/>
    <mergeCell ref="O39:Q39"/>
    <mergeCell ref="R39:T39"/>
    <mergeCell ref="U39:W39"/>
    <mergeCell ref="B38:C38"/>
    <mergeCell ref="D38:G38"/>
    <mergeCell ref="H38:J38"/>
    <mergeCell ref="K38:N38"/>
    <mergeCell ref="AL38:AN39"/>
    <mergeCell ref="AP38:AS41"/>
    <mergeCell ref="U40:W40"/>
    <mergeCell ref="X40:Z40"/>
    <mergeCell ref="AB40:AH40"/>
    <mergeCell ref="AI40:AK40"/>
    <mergeCell ref="AP35:AS37"/>
    <mergeCell ref="AT35:AX37"/>
    <mergeCell ref="AY35:BB37"/>
    <mergeCell ref="O38:Q38"/>
    <mergeCell ref="R38:T38"/>
    <mergeCell ref="AB35:AH37"/>
    <mergeCell ref="AI35:AK37"/>
    <mergeCell ref="U38:W38"/>
    <mergeCell ref="X38:Z38"/>
    <mergeCell ref="AB38:AH39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AL35:AN37"/>
    <mergeCell ref="K25:O25"/>
    <mergeCell ref="X25:AB25"/>
    <mergeCell ref="AC25:AF25"/>
    <mergeCell ref="AG25:AJ25"/>
    <mergeCell ref="AK25:AN25"/>
    <mergeCell ref="AX25:BB25"/>
    <mergeCell ref="AO17:BB17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AO11:BB11"/>
    <mergeCell ref="Q12:AN12"/>
    <mergeCell ref="AO12:BB12"/>
    <mergeCell ref="P25:S25"/>
    <mergeCell ref="T25:W25"/>
    <mergeCell ref="Q14:AN15"/>
    <mergeCell ref="AO14:BB14"/>
    <mergeCell ref="AO15:BB15"/>
    <mergeCell ref="Q16:AL16"/>
    <mergeCell ref="AO16:BB16"/>
    <mergeCell ref="Q13:AH13"/>
    <mergeCell ref="AO13:BB13"/>
    <mergeCell ref="B6:P6"/>
    <mergeCell ref="AO6:BB6"/>
    <mergeCell ref="AO7:BB9"/>
    <mergeCell ref="B8:P8"/>
    <mergeCell ref="B10:P10"/>
    <mergeCell ref="Q10:AN10"/>
    <mergeCell ref="AO10:BB10"/>
    <mergeCell ref="Q11:AB11"/>
    <mergeCell ref="B2:P2"/>
    <mergeCell ref="Q2:AO2"/>
    <mergeCell ref="B3:P3"/>
    <mergeCell ref="B4:P4"/>
    <mergeCell ref="Q4:AN4"/>
    <mergeCell ref="AO4:BB5"/>
    <mergeCell ref="B5:P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80" zoomScaleSheetLayoutView="80" zoomScalePageLayoutView="0" workbookViewId="0" topLeftCell="A1">
      <selection activeCell="P14" sqref="P14:AN14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8" width="3.25390625" style="1" customWidth="1"/>
    <col min="9" max="9" width="4.375" style="1" customWidth="1"/>
    <col min="10" max="17" width="3.25390625" style="1" customWidth="1"/>
    <col min="18" max="18" width="4.75390625" style="1" customWidth="1"/>
    <col min="19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33.75" customHeight="1">
      <c r="A1" s="2418" t="s">
        <v>507</v>
      </c>
      <c r="B1" s="2418"/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N1" s="2418"/>
      <c r="O1" s="2418"/>
      <c r="P1" s="2548" t="s">
        <v>91</v>
      </c>
      <c r="Q1" s="2548"/>
      <c r="R1" s="2548"/>
      <c r="S1" s="2548"/>
      <c r="T1" s="2548"/>
      <c r="U1" s="2548"/>
      <c r="V1" s="2548"/>
      <c r="W1" s="2548"/>
      <c r="X1" s="2548"/>
      <c r="Y1" s="2548"/>
      <c r="Z1" s="2548"/>
      <c r="AA1" s="2548"/>
      <c r="AB1" s="2548"/>
      <c r="AC1" s="2548"/>
      <c r="AD1" s="2548"/>
      <c r="AE1" s="2548"/>
      <c r="AF1" s="2548"/>
      <c r="AG1" s="2548"/>
      <c r="AH1" s="2548"/>
      <c r="AI1" s="2548"/>
      <c r="AJ1" s="2548"/>
      <c r="AK1" s="2548"/>
      <c r="AL1" s="2548"/>
      <c r="AM1" s="2548"/>
      <c r="AN1" s="2548"/>
      <c r="AO1" s="2547" t="s">
        <v>505</v>
      </c>
      <c r="AP1" s="2547"/>
      <c r="AQ1" s="2547"/>
      <c r="AR1" s="2547"/>
      <c r="AS1" s="2547"/>
      <c r="AT1" s="2547"/>
      <c r="AU1" s="2547"/>
      <c r="AV1" s="2547"/>
      <c r="AW1" s="2547"/>
      <c r="AX1" s="2547"/>
      <c r="AY1" s="2547"/>
      <c r="AZ1" s="2547"/>
      <c r="BA1" s="2547"/>
      <c r="BB1" s="2547"/>
      <c r="BC1" s="2547"/>
      <c r="BD1" s="2547"/>
      <c r="BE1" s="2547"/>
    </row>
    <row r="2" spans="1:57" ht="18.75" customHeight="1">
      <c r="A2" s="2418" t="s">
        <v>508</v>
      </c>
      <c r="B2" s="2418"/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549" t="s">
        <v>17</v>
      </c>
      <c r="Q2" s="2549"/>
      <c r="R2" s="2549"/>
      <c r="S2" s="2549"/>
      <c r="T2" s="2549"/>
      <c r="U2" s="2549"/>
      <c r="V2" s="2549"/>
      <c r="W2" s="2549"/>
      <c r="X2" s="2549"/>
      <c r="Y2" s="2549"/>
      <c r="Z2" s="2549"/>
      <c r="AA2" s="2549"/>
      <c r="AB2" s="2549"/>
      <c r="AC2" s="2549"/>
      <c r="AD2" s="2549"/>
      <c r="AE2" s="2549"/>
      <c r="AF2" s="2549"/>
      <c r="AG2" s="2549"/>
      <c r="AH2" s="2549"/>
      <c r="AI2" s="2549"/>
      <c r="AJ2" s="2549"/>
      <c r="AK2" s="2549"/>
      <c r="AL2" s="2549"/>
      <c r="AM2" s="2549"/>
      <c r="AN2" s="2549"/>
      <c r="AO2" s="2529" t="s">
        <v>131</v>
      </c>
      <c r="AP2" s="2529"/>
      <c r="AQ2" s="2529"/>
      <c r="AR2" s="2529"/>
      <c r="AS2" s="2529"/>
      <c r="AT2" s="2529"/>
      <c r="AU2" s="2529"/>
      <c r="AV2" s="2529"/>
      <c r="AW2" s="2529"/>
      <c r="AX2" s="2529"/>
      <c r="AY2" s="2529"/>
      <c r="AZ2" s="2529"/>
      <c r="BA2" s="2529"/>
      <c r="BB2" s="2529"/>
      <c r="BC2" s="2529"/>
      <c r="BD2" s="2529"/>
      <c r="BE2" s="2529"/>
    </row>
    <row r="3" spans="1:57" ht="17.25" customHeight="1">
      <c r="A3" s="2418" t="s">
        <v>509</v>
      </c>
      <c r="B3" s="2418"/>
      <c r="C3" s="2418"/>
      <c r="D3" s="2418"/>
      <c r="E3" s="2418"/>
      <c r="F3" s="2418"/>
      <c r="G3" s="2418"/>
      <c r="H3" s="2418"/>
      <c r="I3" s="2418"/>
      <c r="J3" s="2418"/>
      <c r="K3" s="2418"/>
      <c r="L3" s="2418"/>
      <c r="M3" s="2418"/>
      <c r="N3" s="2418"/>
      <c r="O3" s="2418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2529" t="s">
        <v>506</v>
      </c>
      <c r="AP3" s="2530"/>
      <c r="AQ3" s="2530"/>
      <c r="AR3" s="2530"/>
      <c r="AS3" s="2530"/>
      <c r="AT3" s="2530"/>
      <c r="AU3" s="2530"/>
      <c r="AV3" s="2530"/>
      <c r="AW3" s="2530"/>
      <c r="AX3" s="2530"/>
      <c r="AY3" s="2530"/>
      <c r="AZ3" s="2530"/>
      <c r="BA3" s="2530"/>
      <c r="BB3" s="2530"/>
      <c r="BC3" s="2530"/>
      <c r="BD3" s="2530"/>
      <c r="BE3" s="2530"/>
    </row>
    <row r="4" spans="1:57" ht="17.25" customHeight="1">
      <c r="A4" s="2531" t="s">
        <v>510</v>
      </c>
      <c r="B4" s="2531"/>
      <c r="C4" s="2531"/>
      <c r="D4" s="2531"/>
      <c r="E4" s="2531"/>
      <c r="F4" s="2531"/>
      <c r="G4" s="2531"/>
      <c r="H4" s="2531"/>
      <c r="I4" s="2531"/>
      <c r="J4" s="2531"/>
      <c r="K4" s="2531"/>
      <c r="L4" s="2531"/>
      <c r="M4" s="2531"/>
      <c r="N4" s="2531"/>
      <c r="O4" s="2531"/>
      <c r="P4" s="2544" t="s">
        <v>93</v>
      </c>
      <c r="Q4" s="2544"/>
      <c r="R4" s="2544"/>
      <c r="S4" s="2544"/>
      <c r="T4" s="2544"/>
      <c r="U4" s="2544"/>
      <c r="V4" s="2544"/>
      <c r="W4" s="2544"/>
      <c r="X4" s="2544"/>
      <c r="Y4" s="2544"/>
      <c r="Z4" s="2544"/>
      <c r="AA4" s="2544"/>
      <c r="AB4" s="2544"/>
      <c r="AC4" s="2544"/>
      <c r="AD4" s="2544"/>
      <c r="AE4" s="2544"/>
      <c r="AF4" s="2544"/>
      <c r="AG4" s="2544"/>
      <c r="AH4" s="2544"/>
      <c r="AI4" s="2544"/>
      <c r="AJ4" s="2544"/>
      <c r="AK4" s="2544"/>
      <c r="AL4" s="2544"/>
      <c r="AM4" s="2544"/>
      <c r="AN4" s="2544"/>
      <c r="AO4" s="2514"/>
      <c r="AP4" s="2514"/>
      <c r="AQ4" s="2514"/>
      <c r="AR4" s="2514"/>
      <c r="AS4" s="2514"/>
      <c r="AT4" s="2514"/>
      <c r="AU4" s="2514"/>
      <c r="AV4" s="2514"/>
      <c r="AW4" s="2514"/>
      <c r="AX4" s="2514"/>
      <c r="AY4" s="2514"/>
      <c r="AZ4" s="2514"/>
      <c r="BA4" s="2514"/>
      <c r="BB4" s="2514"/>
      <c r="BC4" s="2514"/>
      <c r="BD4" s="2514"/>
      <c r="BE4" s="2514"/>
    </row>
    <row r="5" spans="1:57" s="6" customFormat="1" ht="34.5" customHeight="1">
      <c r="A5" s="1223"/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2543" t="s">
        <v>75</v>
      </c>
      <c r="Q5" s="2543"/>
      <c r="R5" s="2543"/>
      <c r="S5" s="2543"/>
      <c r="T5" s="2543"/>
      <c r="U5" s="2543"/>
      <c r="V5" s="2543"/>
      <c r="W5" s="2543"/>
      <c r="X5" s="2543"/>
      <c r="Y5" s="2543"/>
      <c r="Z5" s="2543"/>
      <c r="AA5" s="2543"/>
      <c r="AB5" s="2543"/>
      <c r="AC5" s="2543"/>
      <c r="AD5" s="2543"/>
      <c r="AE5" s="2543"/>
      <c r="AF5" s="2543"/>
      <c r="AG5" s="2543"/>
      <c r="AH5" s="2543"/>
      <c r="AI5" s="2543"/>
      <c r="AJ5" s="2543"/>
      <c r="AK5" s="2543"/>
      <c r="AL5" s="2543"/>
      <c r="AM5" s="2543"/>
      <c r="AN5" s="2543"/>
      <c r="AO5" s="2514"/>
      <c r="AP5" s="2514"/>
      <c r="AQ5" s="2514"/>
      <c r="AR5" s="2514"/>
      <c r="AS5" s="2514"/>
      <c r="AT5" s="2514"/>
      <c r="AU5" s="2514"/>
      <c r="AV5" s="2514"/>
      <c r="AW5" s="2514"/>
      <c r="AX5" s="2514"/>
      <c r="AY5" s="2514"/>
      <c r="AZ5" s="2514"/>
      <c r="BA5" s="2514"/>
      <c r="BB5" s="2514"/>
      <c r="BC5" s="2514"/>
      <c r="BD5" s="2514"/>
      <c r="BE5" s="2514"/>
    </row>
    <row r="6" spans="1:57" s="6" customFormat="1" ht="17.25" customHeight="1">
      <c r="A6" s="2552" t="s">
        <v>37</v>
      </c>
      <c r="B6" s="2552"/>
      <c r="C6" s="2552"/>
      <c r="D6" s="2552"/>
      <c r="E6" s="2552"/>
      <c r="F6" s="2552"/>
      <c r="G6" s="2552"/>
      <c r="H6" s="2552"/>
      <c r="I6" s="2552"/>
      <c r="J6" s="2552"/>
      <c r="K6" s="2552"/>
      <c r="L6" s="2552"/>
      <c r="M6" s="2552"/>
      <c r="N6" s="2552"/>
      <c r="O6" s="2552"/>
      <c r="P6" s="2545" t="s">
        <v>264</v>
      </c>
      <c r="Q6" s="2546"/>
      <c r="R6" s="2546"/>
      <c r="S6" s="2546"/>
      <c r="T6" s="2546"/>
      <c r="U6" s="2546"/>
      <c r="V6" s="2546"/>
      <c r="W6" s="2546"/>
      <c r="X6" s="2546"/>
      <c r="Y6" s="2546"/>
      <c r="Z6" s="2546"/>
      <c r="AA6" s="2546"/>
      <c r="AB6" s="2546"/>
      <c r="AC6" s="2546"/>
      <c r="AD6" s="2546"/>
      <c r="AE6" s="2546"/>
      <c r="AF6" s="2546"/>
      <c r="AG6" s="2546"/>
      <c r="AH6" s="2546"/>
      <c r="AI6" s="2546"/>
      <c r="AJ6" s="2546"/>
      <c r="AK6" s="2546"/>
      <c r="AL6" s="2546"/>
      <c r="AM6" s="2546"/>
      <c r="AN6" s="2546"/>
      <c r="AO6" s="2514"/>
      <c r="AP6" s="2514"/>
      <c r="AQ6" s="2514"/>
      <c r="AR6" s="2514"/>
      <c r="AS6" s="2514"/>
      <c r="AT6" s="2514"/>
      <c r="AU6" s="2514"/>
      <c r="AV6" s="2514"/>
      <c r="AW6" s="2514"/>
      <c r="AX6" s="2514"/>
      <c r="AY6" s="2514"/>
      <c r="AZ6" s="2514"/>
      <c r="BA6" s="2514"/>
      <c r="BB6" s="2514"/>
      <c r="BC6" s="2514"/>
      <c r="BD6" s="2514"/>
      <c r="BE6" s="2514"/>
    </row>
    <row r="7" spans="1:57" s="6" customFormat="1" ht="15.75" customHeight="1">
      <c r="A7" s="2418" t="s">
        <v>511</v>
      </c>
      <c r="B7" s="2418"/>
      <c r="C7" s="2418"/>
      <c r="D7" s="2418"/>
      <c r="E7" s="2418"/>
      <c r="F7" s="2418"/>
      <c r="G7" s="2418"/>
      <c r="H7" s="2418"/>
      <c r="I7" s="2418"/>
      <c r="J7" s="2418"/>
      <c r="K7" s="2418"/>
      <c r="L7" s="2418"/>
      <c r="M7" s="2418"/>
      <c r="N7" s="2418"/>
      <c r="O7" s="2418"/>
      <c r="P7" s="2551" t="s">
        <v>265</v>
      </c>
      <c r="Q7" s="2551"/>
      <c r="R7" s="2551"/>
      <c r="S7" s="2551"/>
      <c r="T7" s="2551"/>
      <c r="U7" s="2551"/>
      <c r="V7" s="2551"/>
      <c r="W7" s="2551"/>
      <c r="X7" s="2551"/>
      <c r="Y7" s="2551"/>
      <c r="Z7" s="2551"/>
      <c r="AA7" s="2551"/>
      <c r="AB7" s="2551"/>
      <c r="AC7" s="2551"/>
      <c r="AD7" s="2551"/>
      <c r="AE7" s="2551"/>
      <c r="AF7" s="2551"/>
      <c r="AG7" s="2551"/>
      <c r="AH7" s="2551"/>
      <c r="AI7" s="2551"/>
      <c r="AJ7" s="2551"/>
      <c r="AK7" s="2551"/>
      <c r="AL7" s="2551"/>
      <c r="AM7" s="2551"/>
      <c r="AN7" s="2551"/>
      <c r="AO7" s="2550"/>
      <c r="AP7" s="2550"/>
      <c r="AQ7" s="2550"/>
      <c r="AR7" s="2550"/>
      <c r="AS7" s="2550"/>
      <c r="AT7" s="2550"/>
      <c r="AU7" s="2550"/>
      <c r="AV7" s="2550"/>
      <c r="AW7" s="2550"/>
      <c r="AX7" s="2550"/>
      <c r="AY7" s="2550"/>
      <c r="AZ7" s="2550"/>
      <c r="BA7" s="2550"/>
      <c r="BB7" s="2550"/>
      <c r="BC7" s="2550"/>
      <c r="BD7" s="2550"/>
      <c r="BE7" s="2550"/>
    </row>
    <row r="8" spans="16:57" s="6" customFormat="1" ht="30.75" customHeight="1">
      <c r="P8" s="2522" t="s">
        <v>266</v>
      </c>
      <c r="Q8" s="2546"/>
      <c r="R8" s="2546"/>
      <c r="S8" s="2546"/>
      <c r="T8" s="2546"/>
      <c r="U8" s="2546"/>
      <c r="V8" s="2546"/>
      <c r="W8" s="2546"/>
      <c r="X8" s="2546"/>
      <c r="Y8" s="2546"/>
      <c r="Z8" s="2546"/>
      <c r="AA8" s="2546"/>
      <c r="AB8" s="2546"/>
      <c r="AC8" s="2546"/>
      <c r="AD8" s="2546"/>
      <c r="AE8" s="2546"/>
      <c r="AF8" s="2546"/>
      <c r="AG8" s="2546"/>
      <c r="AH8" s="2546"/>
      <c r="AI8" s="2546"/>
      <c r="AJ8" s="2546"/>
      <c r="AK8" s="2546"/>
      <c r="AL8" s="2546"/>
      <c r="AM8" s="2546"/>
      <c r="AN8" s="2546"/>
      <c r="AO8" s="2550"/>
      <c r="AP8" s="2550"/>
      <c r="AQ8" s="2550"/>
      <c r="AR8" s="2550"/>
      <c r="AS8" s="2550"/>
      <c r="AT8" s="2550"/>
      <c r="AU8" s="2550"/>
      <c r="AV8" s="2550"/>
      <c r="AW8" s="2550"/>
      <c r="AX8" s="2550"/>
      <c r="AY8" s="2550"/>
      <c r="AZ8" s="2550"/>
      <c r="BA8" s="2550"/>
      <c r="BB8" s="2550"/>
      <c r="BC8" s="2550"/>
      <c r="BD8" s="2550"/>
      <c r="BE8" s="2550"/>
    </row>
    <row r="9" spans="16:57" s="6" customFormat="1" ht="30.75" customHeight="1">
      <c r="P9" s="2524" t="s">
        <v>267</v>
      </c>
      <c r="Q9" s="2525"/>
      <c r="R9" s="2525"/>
      <c r="S9" s="2525"/>
      <c r="T9" s="2525"/>
      <c r="U9" s="2525"/>
      <c r="V9" s="2525"/>
      <c r="W9" s="2525"/>
      <c r="X9" s="2525"/>
      <c r="Y9" s="2525"/>
      <c r="Z9" s="2525"/>
      <c r="AA9" s="2525"/>
      <c r="AB9" s="2525"/>
      <c r="AC9" s="2525"/>
      <c r="AD9" s="2525"/>
      <c r="AE9" s="2525"/>
      <c r="AF9" s="2525"/>
      <c r="AG9" s="2525"/>
      <c r="AH9" s="2525"/>
      <c r="AI9" s="2525"/>
      <c r="AJ9" s="2525"/>
      <c r="AK9" s="2525"/>
      <c r="AL9" s="2525"/>
      <c r="AM9" s="2525"/>
      <c r="AN9" s="2525"/>
      <c r="AO9" s="2514"/>
      <c r="AP9" s="2514"/>
      <c r="AQ9" s="2514"/>
      <c r="AR9" s="2514"/>
      <c r="AS9" s="2514"/>
      <c r="AT9" s="2514"/>
      <c r="AU9" s="2514"/>
      <c r="AV9" s="2514"/>
      <c r="AW9" s="2514"/>
      <c r="AX9" s="2514"/>
      <c r="AY9" s="2514"/>
      <c r="AZ9" s="2514"/>
      <c r="BA9" s="2514"/>
      <c r="BB9" s="2514"/>
      <c r="BC9" s="2514"/>
      <c r="BD9" s="2514"/>
      <c r="BE9" s="2514"/>
    </row>
    <row r="10" spans="16:57" s="6" customFormat="1" ht="32.25" customHeight="1">
      <c r="P10" s="2524" t="s">
        <v>268</v>
      </c>
      <c r="Q10" s="2525"/>
      <c r="R10" s="2525"/>
      <c r="S10" s="2525"/>
      <c r="T10" s="2525"/>
      <c r="U10" s="2525"/>
      <c r="V10" s="2525"/>
      <c r="W10" s="2525"/>
      <c r="X10" s="2525"/>
      <c r="Y10" s="2525"/>
      <c r="Z10" s="2525"/>
      <c r="AA10" s="2525"/>
      <c r="AB10" s="2525"/>
      <c r="AC10" s="2525"/>
      <c r="AD10" s="2525"/>
      <c r="AE10" s="2525"/>
      <c r="AF10" s="2525"/>
      <c r="AG10" s="2525"/>
      <c r="AH10" s="2525"/>
      <c r="AI10" s="2525"/>
      <c r="AJ10" s="2525"/>
      <c r="AK10" s="2525"/>
      <c r="AL10" s="2525"/>
      <c r="AM10" s="2525"/>
      <c r="AN10" s="2525"/>
      <c r="AO10" s="2514"/>
      <c r="AP10" s="2514"/>
      <c r="AQ10" s="2514"/>
      <c r="AR10" s="2514"/>
      <c r="AS10" s="2514"/>
      <c r="AT10" s="2514"/>
      <c r="AU10" s="2514"/>
      <c r="AV10" s="2514"/>
      <c r="AW10" s="2514"/>
      <c r="AX10" s="2514"/>
      <c r="AY10" s="2514"/>
      <c r="AZ10" s="2514"/>
      <c r="BA10" s="2514"/>
      <c r="BB10" s="2514"/>
      <c r="BC10" s="2514"/>
      <c r="BD10" s="2514"/>
      <c r="BE10" s="2514"/>
    </row>
    <row r="11" spans="16:57" s="6" customFormat="1" ht="27.75" customHeight="1">
      <c r="P11" s="2522" t="s">
        <v>269</v>
      </c>
      <c r="Q11" s="2523"/>
      <c r="R11" s="2523"/>
      <c r="S11" s="2523"/>
      <c r="T11" s="2523"/>
      <c r="U11" s="2523"/>
      <c r="V11" s="2523"/>
      <c r="W11" s="2523"/>
      <c r="X11" s="2523"/>
      <c r="Y11" s="2523"/>
      <c r="Z11" s="2523"/>
      <c r="AA11" s="2523"/>
      <c r="AB11" s="2523"/>
      <c r="AC11" s="2523"/>
      <c r="AD11" s="2523"/>
      <c r="AE11" s="2523"/>
      <c r="AF11" s="2523"/>
      <c r="AG11" s="2523"/>
      <c r="AH11" s="2523"/>
      <c r="AI11" s="2523"/>
      <c r="AJ11" s="2523"/>
      <c r="AK11" s="2523"/>
      <c r="AL11" s="2523"/>
      <c r="AM11" s="2523"/>
      <c r="AN11" s="2523"/>
      <c r="AO11" s="2514"/>
      <c r="AP11" s="2514"/>
      <c r="AQ11" s="2514"/>
      <c r="AR11" s="2514"/>
      <c r="AS11" s="2514"/>
      <c r="AT11" s="2514"/>
      <c r="AU11" s="2514"/>
      <c r="AV11" s="2514"/>
      <c r="AW11" s="2514"/>
      <c r="AX11" s="2514"/>
      <c r="AY11" s="2514"/>
      <c r="AZ11" s="2514"/>
      <c r="BA11" s="2514"/>
      <c r="BB11" s="2514"/>
      <c r="BC11" s="2514"/>
      <c r="BD11" s="2514"/>
      <c r="BE11" s="2514"/>
    </row>
    <row r="12" spans="16:57" s="6" customFormat="1" ht="16.5" customHeight="1">
      <c r="P12" s="2524" t="s">
        <v>270</v>
      </c>
      <c r="Q12" s="2525"/>
      <c r="R12" s="2525"/>
      <c r="S12" s="2525"/>
      <c r="T12" s="2525"/>
      <c r="U12" s="2525"/>
      <c r="V12" s="2525"/>
      <c r="W12" s="2525"/>
      <c r="X12" s="2525"/>
      <c r="Y12" s="2525"/>
      <c r="Z12" s="2525"/>
      <c r="AA12" s="2525"/>
      <c r="AB12" s="2525"/>
      <c r="AC12" s="2525"/>
      <c r="AD12" s="2525"/>
      <c r="AE12" s="2525"/>
      <c r="AF12" s="2525"/>
      <c r="AG12" s="2525"/>
      <c r="AH12" s="2525"/>
      <c r="AI12" s="2525"/>
      <c r="AJ12" s="2525"/>
      <c r="AK12" s="2525"/>
      <c r="AL12" s="2525"/>
      <c r="AM12" s="2525"/>
      <c r="AN12" s="2525"/>
      <c r="AO12" s="2514"/>
      <c r="AP12" s="2514"/>
      <c r="AQ12" s="2514"/>
      <c r="AR12" s="2514"/>
      <c r="AS12" s="2514"/>
      <c r="AT12" s="2514"/>
      <c r="AU12" s="2514"/>
      <c r="AV12" s="2514"/>
      <c r="AW12" s="2514"/>
      <c r="AX12" s="2514"/>
      <c r="AY12" s="2514"/>
      <c r="AZ12" s="2514"/>
      <c r="BA12" s="2514"/>
      <c r="BB12" s="2514"/>
      <c r="BC12" s="2514"/>
      <c r="BD12" s="2514"/>
      <c r="BE12" s="2514"/>
    </row>
    <row r="13" spans="16:57" s="6" customFormat="1" ht="32.25" customHeight="1">
      <c r="P13" s="2524" t="s">
        <v>583</v>
      </c>
      <c r="Q13" s="2525"/>
      <c r="R13" s="2525"/>
      <c r="S13" s="2525"/>
      <c r="T13" s="2525"/>
      <c r="U13" s="2525"/>
      <c r="V13" s="2525"/>
      <c r="W13" s="2525"/>
      <c r="X13" s="2525"/>
      <c r="Y13" s="2525"/>
      <c r="Z13" s="2525"/>
      <c r="AA13" s="2525"/>
      <c r="AB13" s="2525"/>
      <c r="AC13" s="2525"/>
      <c r="AD13" s="2525"/>
      <c r="AE13" s="2525"/>
      <c r="AF13" s="2525"/>
      <c r="AG13" s="2525"/>
      <c r="AH13" s="2525"/>
      <c r="AI13" s="2525"/>
      <c r="AJ13" s="2525"/>
      <c r="AK13" s="2525"/>
      <c r="AL13" s="2525"/>
      <c r="AM13" s="2525"/>
      <c r="AN13" s="2525"/>
      <c r="AO13" s="2514"/>
      <c r="AP13" s="2514"/>
      <c r="AQ13" s="2514"/>
      <c r="AR13" s="2514"/>
      <c r="AS13" s="2514"/>
      <c r="AT13" s="2514"/>
      <c r="AU13" s="2514"/>
      <c r="AV13" s="2514"/>
      <c r="AW13" s="2514"/>
      <c r="AX13" s="2514"/>
      <c r="AY13" s="2514"/>
      <c r="AZ13" s="2514"/>
      <c r="BA13" s="2514"/>
      <c r="BB13" s="2514"/>
      <c r="BC13" s="2514"/>
      <c r="BD13" s="2514"/>
      <c r="BE13" s="2514"/>
    </row>
    <row r="14" spans="16:57" s="6" customFormat="1" ht="20.25" customHeight="1">
      <c r="P14" s="2528" t="s">
        <v>581</v>
      </c>
      <c r="Q14" s="2528"/>
      <c r="R14" s="2528"/>
      <c r="S14" s="2528"/>
      <c r="T14" s="2528"/>
      <c r="U14" s="2528"/>
      <c r="V14" s="2528"/>
      <c r="W14" s="2528"/>
      <c r="X14" s="2528"/>
      <c r="Y14" s="2528"/>
      <c r="Z14" s="2528"/>
      <c r="AA14" s="2528"/>
      <c r="AB14" s="2528"/>
      <c r="AC14" s="2528"/>
      <c r="AD14" s="2528"/>
      <c r="AE14" s="2528"/>
      <c r="AF14" s="2528"/>
      <c r="AG14" s="2528"/>
      <c r="AH14" s="2528"/>
      <c r="AI14" s="2528"/>
      <c r="AJ14" s="2528"/>
      <c r="AK14" s="2528"/>
      <c r="AL14" s="2528"/>
      <c r="AM14" s="2528"/>
      <c r="AN14" s="2528"/>
      <c r="AO14" s="2514"/>
      <c r="AP14" s="2515"/>
      <c r="AQ14" s="2515"/>
      <c r="AR14" s="2515"/>
      <c r="AS14" s="2515"/>
      <c r="AT14" s="2515"/>
      <c r="AU14" s="2515"/>
      <c r="AV14" s="2515"/>
      <c r="AW14" s="2515"/>
      <c r="AX14" s="2515"/>
      <c r="AY14" s="2515"/>
      <c r="AZ14" s="2515"/>
      <c r="BA14" s="2515"/>
      <c r="BB14" s="2515"/>
      <c r="BC14" s="2515"/>
      <c r="BD14" s="2515"/>
      <c r="BE14" s="2515"/>
    </row>
    <row r="15" spans="16:57" s="6" customFormat="1" ht="32.25" customHeight="1">
      <c r="P15" s="385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2514"/>
      <c r="AP15" s="2515"/>
      <c r="AQ15" s="2515"/>
      <c r="AR15" s="2515"/>
      <c r="AS15" s="2515"/>
      <c r="AT15" s="2515"/>
      <c r="AU15" s="2515"/>
      <c r="AV15" s="2515"/>
      <c r="AW15" s="2515"/>
      <c r="AX15" s="2515"/>
      <c r="AY15" s="2515"/>
      <c r="AZ15" s="2515"/>
      <c r="BA15" s="2515"/>
      <c r="BB15" s="2515"/>
      <c r="BC15" s="2515"/>
      <c r="BD15" s="2515"/>
      <c r="BE15" s="2515"/>
    </row>
    <row r="16" spans="16:57" s="6" customFormat="1" ht="32.25" customHeight="1">
      <c r="P16" s="385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2514"/>
      <c r="AP16" s="2515"/>
      <c r="AQ16" s="2515"/>
      <c r="AR16" s="2515"/>
      <c r="AS16" s="2515"/>
      <c r="AT16" s="2515"/>
      <c r="AU16" s="2515"/>
      <c r="AV16" s="2515"/>
      <c r="AW16" s="2515"/>
      <c r="AX16" s="2515"/>
      <c r="AY16" s="2515"/>
      <c r="AZ16" s="2515"/>
      <c r="BA16" s="2515"/>
      <c r="BB16" s="2515"/>
      <c r="BC16" s="2515"/>
      <c r="BD16" s="2515"/>
      <c r="BE16" s="2515"/>
    </row>
    <row r="17" spans="16:57" s="6" customFormat="1" ht="32.25" customHeight="1">
      <c r="P17" s="385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2514"/>
      <c r="AP17" s="2515"/>
      <c r="AQ17" s="2515"/>
      <c r="AR17" s="2515"/>
      <c r="AS17" s="2515"/>
      <c r="AT17" s="2515"/>
      <c r="AU17" s="2515"/>
      <c r="AV17" s="2515"/>
      <c r="AW17" s="2515"/>
      <c r="AX17" s="2515"/>
      <c r="AY17" s="2515"/>
      <c r="AZ17" s="2515"/>
      <c r="BA17" s="2515"/>
      <c r="BB17" s="2515"/>
      <c r="BC17" s="2515"/>
      <c r="BD17" s="2515"/>
      <c r="BE17" s="2515"/>
    </row>
    <row r="18" spans="1:57" s="6" customFormat="1" ht="18.75">
      <c r="A18" s="2417" t="s">
        <v>94</v>
      </c>
      <c r="B18" s="2417"/>
      <c r="C18" s="2417"/>
      <c r="D18" s="2417"/>
      <c r="E18" s="2417"/>
      <c r="F18" s="2417"/>
      <c r="G18" s="2417"/>
      <c r="H18" s="2417"/>
      <c r="I18" s="2417"/>
      <c r="J18" s="2417"/>
      <c r="K18" s="2417"/>
      <c r="L18" s="2417"/>
      <c r="M18" s="2417"/>
      <c r="N18" s="2417"/>
      <c r="O18" s="2417"/>
      <c r="P18" s="2417"/>
      <c r="Q18" s="2417"/>
      <c r="R18" s="2417"/>
      <c r="S18" s="2417"/>
      <c r="T18" s="2417"/>
      <c r="U18" s="2417"/>
      <c r="V18" s="2417"/>
      <c r="W18" s="2417"/>
      <c r="X18" s="2417"/>
      <c r="Y18" s="2417"/>
      <c r="Z18" s="2417"/>
      <c r="AA18" s="2417"/>
      <c r="AB18" s="2417"/>
      <c r="AC18" s="2417"/>
      <c r="AD18" s="2417"/>
      <c r="AE18" s="2417"/>
      <c r="AF18" s="2417"/>
      <c r="AG18" s="2417"/>
      <c r="AH18" s="2417"/>
      <c r="AI18" s="2417"/>
      <c r="AJ18" s="2417"/>
      <c r="AK18" s="2417"/>
      <c r="AL18" s="2417"/>
      <c r="AM18" s="2417"/>
      <c r="AN18" s="2417"/>
      <c r="AO18" s="2417"/>
      <c r="AP18" s="2417"/>
      <c r="AQ18" s="2417"/>
      <c r="AR18" s="2417"/>
      <c r="AS18" s="2417"/>
      <c r="AT18" s="2417"/>
      <c r="AU18" s="2417"/>
      <c r="AV18" s="2417"/>
      <c r="AW18" s="2417"/>
      <c r="AX18" s="2417"/>
      <c r="AY18" s="2417"/>
      <c r="AZ18" s="2417"/>
      <c r="BA18" s="2417"/>
      <c r="BB18" s="2417"/>
      <c r="BC18" s="2417"/>
      <c r="BD18" s="2417"/>
      <c r="BE18" s="2417"/>
    </row>
    <row r="19" ht="9.75" customHeight="1"/>
    <row r="20" spans="1:57" ht="18" customHeight="1">
      <c r="A20" s="2517" t="s">
        <v>12</v>
      </c>
      <c r="B20" s="2439" t="s">
        <v>0</v>
      </c>
      <c r="C20" s="2439"/>
      <c r="D20" s="2439"/>
      <c r="E20" s="2439"/>
      <c r="F20" s="2439" t="s">
        <v>1</v>
      </c>
      <c r="G20" s="2439"/>
      <c r="H20" s="2439"/>
      <c r="I20" s="2439"/>
      <c r="J20" s="2440" t="s">
        <v>2</v>
      </c>
      <c r="K20" s="2441"/>
      <c r="L20" s="2441"/>
      <c r="M20" s="2442"/>
      <c r="N20" s="2440" t="s">
        <v>3</v>
      </c>
      <c r="O20" s="2441"/>
      <c r="P20" s="2441"/>
      <c r="Q20" s="2441"/>
      <c r="R20" s="2442"/>
      <c r="S20" s="2440" t="s">
        <v>4</v>
      </c>
      <c r="T20" s="2443"/>
      <c r="U20" s="2443"/>
      <c r="V20" s="2443"/>
      <c r="W20" s="2442"/>
      <c r="X20" s="2439" t="s">
        <v>5</v>
      </c>
      <c r="Y20" s="2439"/>
      <c r="Z20" s="2439"/>
      <c r="AA20" s="2439"/>
      <c r="AB20" s="2440" t="s">
        <v>6</v>
      </c>
      <c r="AC20" s="2441"/>
      <c r="AD20" s="2441"/>
      <c r="AE20" s="2442"/>
      <c r="AF20" s="2440" t="s">
        <v>7</v>
      </c>
      <c r="AG20" s="2441"/>
      <c r="AH20" s="2441"/>
      <c r="AI20" s="2442"/>
      <c r="AJ20" s="2440" t="s">
        <v>8</v>
      </c>
      <c r="AK20" s="2441"/>
      <c r="AL20" s="2441"/>
      <c r="AM20" s="2441"/>
      <c r="AN20" s="2442"/>
      <c r="AO20" s="2439" t="s">
        <v>9</v>
      </c>
      <c r="AP20" s="2439"/>
      <c r="AQ20" s="2439"/>
      <c r="AR20" s="2439"/>
      <c r="AS20" s="2440" t="s">
        <v>10</v>
      </c>
      <c r="AT20" s="2443"/>
      <c r="AU20" s="2443"/>
      <c r="AV20" s="2443"/>
      <c r="AW20" s="2442"/>
      <c r="AX20" s="2440" t="s">
        <v>11</v>
      </c>
      <c r="AY20" s="2441"/>
      <c r="AZ20" s="2441"/>
      <c r="BA20" s="2442"/>
      <c r="BB20" s="2526"/>
      <c r="BC20" s="2527"/>
      <c r="BD20" s="2527"/>
      <c r="BE20" s="2527"/>
    </row>
    <row r="21" spans="1:57" s="5" customFormat="1" ht="20.25" customHeight="1">
      <c r="A21" s="2517"/>
      <c r="B21" s="2">
        <v>1</v>
      </c>
      <c r="C21" s="2">
        <v>2</v>
      </c>
      <c r="D21" s="2">
        <v>3</v>
      </c>
      <c r="E21" s="2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>
        <v>32</v>
      </c>
      <c r="AH21" s="4">
        <v>33</v>
      </c>
      <c r="AI21" s="4">
        <v>34</v>
      </c>
      <c r="AJ21" s="4">
        <v>35</v>
      </c>
      <c r="AK21" s="4">
        <v>36</v>
      </c>
      <c r="AL21" s="4">
        <v>37</v>
      </c>
      <c r="AM21" s="4">
        <v>38</v>
      </c>
      <c r="AN21" s="4">
        <v>39</v>
      </c>
      <c r="AO21" s="4">
        <v>40</v>
      </c>
      <c r="AP21" s="4">
        <v>41</v>
      </c>
      <c r="AQ21" s="4">
        <v>42</v>
      </c>
      <c r="AR21" s="4">
        <v>43</v>
      </c>
      <c r="AS21" s="4">
        <v>44</v>
      </c>
      <c r="AT21" s="4">
        <v>45</v>
      </c>
      <c r="AU21" s="4">
        <v>46</v>
      </c>
      <c r="AV21" s="4">
        <v>47</v>
      </c>
      <c r="AW21" s="4">
        <v>48</v>
      </c>
      <c r="AX21" s="4">
        <v>49</v>
      </c>
      <c r="AY21" s="4">
        <v>50</v>
      </c>
      <c r="AZ21" s="4">
        <v>51</v>
      </c>
      <c r="BA21" s="4">
        <v>52</v>
      </c>
      <c r="BB21" s="50"/>
      <c r="BC21" s="51"/>
      <c r="BD21" s="51"/>
      <c r="BE21" s="51"/>
    </row>
    <row r="22" spans="1:57" ht="17.25" customHeight="1">
      <c r="A22" s="7">
        <v>1</v>
      </c>
      <c r="B22" s="7" t="s">
        <v>39</v>
      </c>
      <c r="C22" s="60"/>
      <c r="D22" s="7"/>
      <c r="E22" s="7"/>
      <c r="F22" s="7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339" t="s">
        <v>18</v>
      </c>
      <c r="R22" s="339" t="s">
        <v>39</v>
      </c>
      <c r="S22" s="339" t="s">
        <v>21</v>
      </c>
      <c r="T22" s="339" t="s">
        <v>21</v>
      </c>
      <c r="U22" s="61"/>
      <c r="V22" s="61"/>
      <c r="W22" s="61"/>
      <c r="X22" s="61"/>
      <c r="Y22" s="61"/>
      <c r="Z22" s="61"/>
      <c r="AA22" s="61"/>
      <c r="AB22" s="61"/>
      <c r="AC22" s="60"/>
      <c r="AD22" s="60"/>
      <c r="AE22" s="60"/>
      <c r="AF22" s="60"/>
      <c r="AG22" s="60"/>
      <c r="AH22" s="60"/>
      <c r="AI22" s="61"/>
      <c r="AJ22" s="61"/>
      <c r="AK22" s="60"/>
      <c r="AL22" s="60"/>
      <c r="AM22" s="60"/>
      <c r="AN22" s="60"/>
      <c r="AO22" s="60"/>
      <c r="AP22" s="62"/>
      <c r="AQ22" s="61" t="s">
        <v>18</v>
      </c>
      <c r="AR22" s="61" t="s">
        <v>21</v>
      </c>
      <c r="AS22" s="10" t="s">
        <v>21</v>
      </c>
      <c r="AT22" s="10" t="s">
        <v>21</v>
      </c>
      <c r="AU22" s="10" t="s">
        <v>21</v>
      </c>
      <c r="AV22" s="61" t="s">
        <v>21</v>
      </c>
      <c r="AW22" s="10" t="s">
        <v>21</v>
      </c>
      <c r="AX22" s="10" t="s">
        <v>21</v>
      </c>
      <c r="AY22" s="10" t="s">
        <v>21</v>
      </c>
      <c r="AZ22" s="10" t="s">
        <v>21</v>
      </c>
      <c r="BA22" s="10" t="s">
        <v>21</v>
      </c>
      <c r="BB22" s="52"/>
      <c r="BC22" s="20"/>
      <c r="BD22" s="20"/>
      <c r="BE22" s="20"/>
    </row>
    <row r="23" spans="1:57" ht="19.5" customHeight="1">
      <c r="A23" s="7">
        <v>2</v>
      </c>
      <c r="B23" s="7" t="s">
        <v>39</v>
      </c>
      <c r="C23" s="60"/>
      <c r="D23" s="7"/>
      <c r="E23" s="7"/>
      <c r="F23" s="7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39" t="s">
        <v>18</v>
      </c>
      <c r="R23" s="339" t="s">
        <v>39</v>
      </c>
      <c r="S23" s="339" t="s">
        <v>21</v>
      </c>
      <c r="T23" s="339" t="s">
        <v>21</v>
      </c>
      <c r="U23" s="61"/>
      <c r="V23" s="61"/>
      <c r="W23" s="61"/>
      <c r="X23" s="61"/>
      <c r="Y23" s="61"/>
      <c r="Z23" s="61"/>
      <c r="AA23" s="61"/>
      <c r="AB23" s="61"/>
      <c r="AC23" s="60"/>
      <c r="AD23" s="60"/>
      <c r="AE23" s="60"/>
      <c r="AF23" s="60"/>
      <c r="AG23" s="60"/>
      <c r="AH23" s="60"/>
      <c r="AI23" s="63"/>
      <c r="AJ23" s="61"/>
      <c r="AK23" s="60"/>
      <c r="AL23" s="60"/>
      <c r="AM23" s="60"/>
      <c r="AN23" s="60"/>
      <c r="AO23" s="60"/>
      <c r="AP23" s="63"/>
      <c r="AQ23" s="63" t="s">
        <v>18</v>
      </c>
      <c r="AR23" s="63" t="s">
        <v>21</v>
      </c>
      <c r="AS23" s="13" t="s">
        <v>21</v>
      </c>
      <c r="AT23" s="10" t="s">
        <v>21</v>
      </c>
      <c r="AU23" s="10" t="s">
        <v>21</v>
      </c>
      <c r="AV23" s="63" t="s">
        <v>21</v>
      </c>
      <c r="AW23" s="13" t="s">
        <v>21</v>
      </c>
      <c r="AX23" s="10" t="s">
        <v>21</v>
      </c>
      <c r="AY23" s="10" t="s">
        <v>21</v>
      </c>
      <c r="AZ23" s="10" t="s">
        <v>21</v>
      </c>
      <c r="BA23" s="13" t="s">
        <v>21</v>
      </c>
      <c r="BB23" s="52"/>
      <c r="BC23" s="53"/>
      <c r="BD23" s="20"/>
      <c r="BE23" s="20"/>
    </row>
    <row r="24" spans="1:57" ht="19.5" customHeight="1">
      <c r="A24" s="7">
        <v>3</v>
      </c>
      <c r="B24" s="7" t="s">
        <v>39</v>
      </c>
      <c r="C24" s="60" t="s">
        <v>87</v>
      </c>
      <c r="D24" s="7"/>
      <c r="E24" s="7"/>
      <c r="F24" s="7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 t="s">
        <v>18</v>
      </c>
      <c r="R24" s="431" t="s">
        <v>88</v>
      </c>
      <c r="S24" s="61" t="s">
        <v>39</v>
      </c>
      <c r="T24" s="61" t="s">
        <v>21</v>
      </c>
      <c r="U24" s="60"/>
      <c r="V24" s="61"/>
      <c r="W24" s="61"/>
      <c r="X24" s="61"/>
      <c r="Y24" s="60"/>
      <c r="Z24" s="14"/>
      <c r="AA24" s="16"/>
      <c r="AB24" s="16"/>
      <c r="AC24" s="63"/>
      <c r="AD24" s="63" t="s">
        <v>89</v>
      </c>
      <c r="AE24" s="15" t="s">
        <v>18</v>
      </c>
      <c r="AF24" s="14" t="s">
        <v>13</v>
      </c>
      <c r="AG24" s="14" t="s">
        <v>13</v>
      </c>
      <c r="AH24" s="14" t="s">
        <v>13</v>
      </c>
      <c r="AI24" s="14" t="s">
        <v>13</v>
      </c>
      <c r="AJ24" s="14" t="s">
        <v>13</v>
      </c>
      <c r="AK24" s="14" t="s">
        <v>13</v>
      </c>
      <c r="AL24" s="14" t="s">
        <v>13</v>
      </c>
      <c r="AM24" s="14" t="s">
        <v>13</v>
      </c>
      <c r="AN24" s="14" t="s">
        <v>13</v>
      </c>
      <c r="AO24" s="14" t="s">
        <v>13</v>
      </c>
      <c r="AP24" s="14" t="s">
        <v>13</v>
      </c>
      <c r="AQ24" s="59" t="s">
        <v>76</v>
      </c>
      <c r="AR24" s="59" t="s">
        <v>76</v>
      </c>
      <c r="AS24" s="14" t="s">
        <v>253</v>
      </c>
      <c r="AT24" s="14" t="s">
        <v>253</v>
      </c>
      <c r="AU24" s="14" t="s">
        <v>253</v>
      </c>
      <c r="AV24" s="14" t="s">
        <v>253</v>
      </c>
      <c r="AW24" s="14" t="s">
        <v>253</v>
      </c>
      <c r="AX24" s="14" t="s">
        <v>253</v>
      </c>
      <c r="AY24" s="14" t="s">
        <v>253</v>
      </c>
      <c r="AZ24" s="14" t="s">
        <v>253</v>
      </c>
      <c r="BA24" s="14" t="s">
        <v>253</v>
      </c>
      <c r="BB24" s="54"/>
      <c r="BC24" s="55"/>
      <c r="BD24" s="55"/>
      <c r="BE24" s="56"/>
    </row>
    <row r="25" spans="5:25" s="3" customFormat="1" ht="4.5" customHeight="1"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52" ht="15.75">
      <c r="A26" s="2518" t="s">
        <v>497</v>
      </c>
      <c r="B26" s="2518"/>
      <c r="C26" s="2518"/>
      <c r="D26" s="2518"/>
      <c r="E26" s="2518"/>
      <c r="F26" s="2518"/>
      <c r="G26" s="2518"/>
      <c r="H26" s="2518"/>
      <c r="I26" s="2518"/>
      <c r="J26" s="2519"/>
      <c r="K26" s="2519"/>
      <c r="L26" s="2519"/>
      <c r="M26" s="2519"/>
      <c r="N26" s="2519"/>
      <c r="O26" s="2519"/>
      <c r="P26" s="2519"/>
      <c r="Q26" s="2519"/>
      <c r="R26" s="2519"/>
      <c r="S26" s="2519"/>
      <c r="T26" s="2519"/>
      <c r="U26" s="2519"/>
      <c r="V26" s="2519"/>
      <c r="W26" s="2519"/>
      <c r="X26" s="2519"/>
      <c r="Y26" s="2519"/>
      <c r="Z26" s="2519"/>
      <c r="AA26" s="2519"/>
      <c r="AB26" s="2519"/>
      <c r="AC26" s="2519"/>
      <c r="AD26" s="2519"/>
      <c r="AE26" s="2519"/>
      <c r="AF26" s="2519"/>
      <c r="AG26" s="2519"/>
      <c r="AH26" s="2519"/>
      <c r="AI26" s="2519"/>
      <c r="AJ26" s="2519"/>
      <c r="AK26" s="2519"/>
      <c r="AL26" s="2519"/>
      <c r="AM26" s="2519"/>
      <c r="AN26" s="2519"/>
      <c r="AO26" s="2519"/>
      <c r="AP26" s="2519"/>
      <c r="AQ26" s="2519"/>
      <c r="AR26" s="2519"/>
      <c r="AS26" s="2519"/>
      <c r="AT26" s="2519"/>
      <c r="AU26" s="2519"/>
      <c r="AV26" s="2520"/>
      <c r="AW26" s="2520"/>
      <c r="AX26" s="2520"/>
      <c r="AY26" s="2520"/>
      <c r="AZ26" s="2520"/>
    </row>
    <row r="27" spans="1:52" ht="4.5" customHeight="1" hidden="1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7"/>
      <c r="AW27" s="77"/>
      <c r="AX27" s="77"/>
      <c r="AY27" s="77"/>
      <c r="AZ27" s="77"/>
    </row>
    <row r="28" spans="1:57" ht="18.75" customHeight="1">
      <c r="A28" s="78" t="s">
        <v>498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0"/>
      <c r="AX28" s="80"/>
      <c r="AY28" s="80"/>
      <c r="AZ28" s="80"/>
      <c r="BA28" s="6"/>
      <c r="BB28" s="74"/>
      <c r="BC28" s="74"/>
      <c r="BD28" s="6"/>
      <c r="BE28" s="6"/>
    </row>
    <row r="29" spans="1:57" ht="18.75" customHeight="1">
      <c r="A29" s="2532" t="s">
        <v>12</v>
      </c>
      <c r="B29" s="2501"/>
      <c r="C29" s="2533" t="s">
        <v>14</v>
      </c>
      <c r="D29" s="2500"/>
      <c r="E29" s="2500"/>
      <c r="F29" s="2501"/>
      <c r="G29" s="2553" t="s">
        <v>560</v>
      </c>
      <c r="H29" s="2554"/>
      <c r="I29" s="2554"/>
      <c r="J29" s="2553" t="s">
        <v>561</v>
      </c>
      <c r="K29" s="2554"/>
      <c r="L29" s="2554"/>
      <c r="M29" s="2555"/>
      <c r="N29" s="2534" t="s">
        <v>117</v>
      </c>
      <c r="O29" s="2535"/>
      <c r="P29" s="2536"/>
      <c r="Q29" s="2419" t="s">
        <v>118</v>
      </c>
      <c r="R29" s="2492"/>
      <c r="S29" s="2493"/>
      <c r="T29" s="2419" t="s">
        <v>119</v>
      </c>
      <c r="U29" s="2500"/>
      <c r="V29" s="2501"/>
      <c r="W29" s="2419" t="s">
        <v>120</v>
      </c>
      <c r="X29" s="2500"/>
      <c r="Y29" s="2501"/>
      <c r="Z29" s="81"/>
      <c r="AA29" s="2508" t="s">
        <v>100</v>
      </c>
      <c r="AB29" s="2509"/>
      <c r="AC29" s="2509"/>
      <c r="AD29" s="2509"/>
      <c r="AE29" s="2509"/>
      <c r="AF29" s="2420"/>
      <c r="AG29" s="2510"/>
      <c r="AH29" s="2419" t="s">
        <v>101</v>
      </c>
      <c r="AI29" s="2420"/>
      <c r="AJ29" s="2420"/>
      <c r="AK29" s="2421"/>
      <c r="AL29" s="2421"/>
      <c r="AM29" s="2422"/>
      <c r="AN29" s="2430" t="s">
        <v>582</v>
      </c>
      <c r="AO29" s="2430"/>
      <c r="AP29" s="2430"/>
      <c r="AQ29" s="2430"/>
      <c r="AR29" s="2430"/>
      <c r="AS29" s="2490"/>
      <c r="AT29" s="2491"/>
      <c r="AU29" s="2491"/>
      <c r="AV29" s="2491"/>
      <c r="AW29" s="2491"/>
      <c r="AX29" s="2312"/>
      <c r="AY29" s="2467"/>
      <c r="AZ29" s="2467"/>
      <c r="BA29" s="2467"/>
      <c r="BB29" s="74"/>
      <c r="BC29" s="74"/>
      <c r="BD29" s="6"/>
      <c r="BE29" s="6"/>
    </row>
    <row r="30" spans="1:57" ht="18.75" customHeight="1">
      <c r="A30" s="2502"/>
      <c r="B30" s="2504"/>
      <c r="C30" s="2502"/>
      <c r="D30" s="2503"/>
      <c r="E30" s="2503"/>
      <c r="F30" s="2504"/>
      <c r="G30" s="2556"/>
      <c r="H30" s="2312"/>
      <c r="I30" s="2312"/>
      <c r="J30" s="2556"/>
      <c r="K30" s="2312"/>
      <c r="L30" s="2312"/>
      <c r="M30" s="2557"/>
      <c r="N30" s="2537"/>
      <c r="O30" s="2538"/>
      <c r="P30" s="2539"/>
      <c r="Q30" s="2494"/>
      <c r="R30" s="2495"/>
      <c r="S30" s="2496"/>
      <c r="T30" s="2502"/>
      <c r="U30" s="2503"/>
      <c r="V30" s="2504"/>
      <c r="W30" s="2502"/>
      <c r="X30" s="2503"/>
      <c r="Y30" s="2504"/>
      <c r="Z30" s="81"/>
      <c r="AA30" s="2511"/>
      <c r="AB30" s="2512"/>
      <c r="AC30" s="2512"/>
      <c r="AD30" s="2512"/>
      <c r="AE30" s="2512"/>
      <c r="AF30" s="2424"/>
      <c r="AG30" s="2513"/>
      <c r="AH30" s="2423"/>
      <c r="AI30" s="2424"/>
      <c r="AJ30" s="2424"/>
      <c r="AK30" s="2425"/>
      <c r="AL30" s="2425"/>
      <c r="AM30" s="2426"/>
      <c r="AN30" s="2430"/>
      <c r="AO30" s="2430"/>
      <c r="AP30" s="2430"/>
      <c r="AQ30" s="2430"/>
      <c r="AR30" s="2430"/>
      <c r="AS30" s="2491"/>
      <c r="AT30" s="2491"/>
      <c r="AU30" s="2491"/>
      <c r="AV30" s="2491"/>
      <c r="AW30" s="2491"/>
      <c r="AX30" s="2467"/>
      <c r="AY30" s="2467"/>
      <c r="AZ30" s="2467"/>
      <c r="BA30" s="2467"/>
      <c r="BB30" s="74"/>
      <c r="BC30" s="74"/>
      <c r="BD30" s="6"/>
      <c r="BE30" s="6"/>
    </row>
    <row r="31" spans="1:57" ht="18.75" customHeight="1">
      <c r="A31" s="2505"/>
      <c r="B31" s="2507"/>
      <c r="C31" s="2505"/>
      <c r="D31" s="2506"/>
      <c r="E31" s="2506"/>
      <c r="F31" s="2507"/>
      <c r="G31" s="2558"/>
      <c r="H31" s="2559"/>
      <c r="I31" s="2559"/>
      <c r="J31" s="2558"/>
      <c r="K31" s="2559"/>
      <c r="L31" s="2559"/>
      <c r="M31" s="2560"/>
      <c r="N31" s="2540"/>
      <c r="O31" s="2541"/>
      <c r="P31" s="2542"/>
      <c r="Q31" s="2497"/>
      <c r="R31" s="2498"/>
      <c r="S31" s="2499"/>
      <c r="T31" s="2505"/>
      <c r="U31" s="2506"/>
      <c r="V31" s="2507"/>
      <c r="W31" s="2505"/>
      <c r="X31" s="2506"/>
      <c r="Y31" s="2507"/>
      <c r="Z31" s="81"/>
      <c r="AA31" s="2427"/>
      <c r="AB31" s="2428"/>
      <c r="AC31" s="2428"/>
      <c r="AD31" s="2428"/>
      <c r="AE31" s="2428"/>
      <c r="AF31" s="2428"/>
      <c r="AG31" s="2429"/>
      <c r="AH31" s="2427"/>
      <c r="AI31" s="2428"/>
      <c r="AJ31" s="2428"/>
      <c r="AK31" s="2428"/>
      <c r="AL31" s="2428"/>
      <c r="AM31" s="2429"/>
      <c r="AN31" s="2430"/>
      <c r="AO31" s="2430"/>
      <c r="AP31" s="2430"/>
      <c r="AQ31" s="2430"/>
      <c r="AR31" s="2430"/>
      <c r="AS31" s="2491"/>
      <c r="AT31" s="2491"/>
      <c r="AU31" s="2491"/>
      <c r="AV31" s="2491"/>
      <c r="AW31" s="2491"/>
      <c r="AX31" s="2467"/>
      <c r="AY31" s="2467"/>
      <c r="AZ31" s="2467"/>
      <c r="BA31" s="2467"/>
      <c r="BB31" s="74"/>
      <c r="BC31" s="74"/>
      <c r="BD31" s="6"/>
      <c r="BE31" s="6"/>
    </row>
    <row r="32" spans="1:57" ht="18.75" customHeight="1">
      <c r="A32" s="2521">
        <v>1</v>
      </c>
      <c r="B32" s="2433"/>
      <c r="C32" s="2444">
        <v>36</v>
      </c>
      <c r="D32" s="2445"/>
      <c r="E32" s="2445"/>
      <c r="F32" s="2446"/>
      <c r="G32" s="2481">
        <v>2</v>
      </c>
      <c r="H32" s="2481"/>
      <c r="I32" s="2481"/>
      <c r="J32" s="2481">
        <v>2</v>
      </c>
      <c r="K32" s="2481"/>
      <c r="L32" s="2481"/>
      <c r="M32" s="2481"/>
      <c r="N32" s="2431"/>
      <c r="O32" s="2432"/>
      <c r="P32" s="2433"/>
      <c r="Q32" s="2436"/>
      <c r="R32" s="2437"/>
      <c r="S32" s="2438"/>
      <c r="T32" s="2431">
        <v>12</v>
      </c>
      <c r="U32" s="2434"/>
      <c r="V32" s="2516"/>
      <c r="W32" s="2431">
        <v>52</v>
      </c>
      <c r="X32" s="2434"/>
      <c r="Y32" s="2435"/>
      <c r="Z32" s="81"/>
      <c r="AA32" s="2469" t="s">
        <v>23</v>
      </c>
      <c r="AB32" s="2470"/>
      <c r="AC32" s="2470"/>
      <c r="AD32" s="2470"/>
      <c r="AE32" s="2470"/>
      <c r="AF32" s="2471"/>
      <c r="AG32" s="2472"/>
      <c r="AH32" s="2449" t="s">
        <v>130</v>
      </c>
      <c r="AI32" s="2450"/>
      <c r="AJ32" s="2450"/>
      <c r="AK32" s="2451"/>
      <c r="AL32" s="2451"/>
      <c r="AM32" s="2452"/>
      <c r="AN32" s="2456" t="s">
        <v>559</v>
      </c>
      <c r="AO32" s="2456"/>
      <c r="AP32" s="2456"/>
      <c r="AQ32" s="2456"/>
      <c r="AR32" s="2456"/>
      <c r="AS32" s="2478"/>
      <c r="AT32" s="2478"/>
      <c r="AU32" s="2478"/>
      <c r="AV32" s="2478"/>
      <c r="AW32" s="2478"/>
      <c r="AX32" s="2466"/>
      <c r="AY32" s="2467"/>
      <c r="AZ32" s="2467"/>
      <c r="BA32" s="2467"/>
      <c r="BB32" s="74"/>
      <c r="BC32" s="74"/>
      <c r="BD32" s="6"/>
      <c r="BE32" s="6"/>
    </row>
    <row r="33" spans="1:57" ht="24" customHeight="1">
      <c r="A33" s="2476">
        <v>2</v>
      </c>
      <c r="B33" s="2477"/>
      <c r="C33" s="2444">
        <v>36</v>
      </c>
      <c r="D33" s="2445"/>
      <c r="E33" s="2445"/>
      <c r="F33" s="2446"/>
      <c r="G33" s="2481">
        <v>2</v>
      </c>
      <c r="H33" s="2481"/>
      <c r="I33" s="2481"/>
      <c r="J33" s="2481">
        <v>2</v>
      </c>
      <c r="K33" s="2481"/>
      <c r="L33" s="2481"/>
      <c r="M33" s="2481"/>
      <c r="N33" s="2463"/>
      <c r="O33" s="2480"/>
      <c r="P33" s="2477"/>
      <c r="Q33" s="2436"/>
      <c r="R33" s="2437"/>
      <c r="S33" s="2438"/>
      <c r="T33" s="2463">
        <v>12</v>
      </c>
      <c r="U33" s="2464"/>
      <c r="V33" s="2465"/>
      <c r="W33" s="2463">
        <v>52</v>
      </c>
      <c r="X33" s="2464"/>
      <c r="Y33" s="2479"/>
      <c r="Z33" s="81"/>
      <c r="AA33" s="2473"/>
      <c r="AB33" s="2474"/>
      <c r="AC33" s="2474"/>
      <c r="AD33" s="2474"/>
      <c r="AE33" s="2474"/>
      <c r="AF33" s="2474"/>
      <c r="AG33" s="2475"/>
      <c r="AH33" s="2453"/>
      <c r="AI33" s="2454"/>
      <c r="AJ33" s="2454"/>
      <c r="AK33" s="2454"/>
      <c r="AL33" s="2454"/>
      <c r="AM33" s="2455"/>
      <c r="AN33" s="2456"/>
      <c r="AO33" s="2456"/>
      <c r="AP33" s="2456"/>
      <c r="AQ33" s="2456"/>
      <c r="AR33" s="2456"/>
      <c r="AS33" s="2462"/>
      <c r="AT33" s="2462"/>
      <c r="AU33" s="2462"/>
      <c r="AV33" s="2462"/>
      <c r="AW33" s="2462"/>
      <c r="AX33" s="2468"/>
      <c r="AY33" s="2468"/>
      <c r="AZ33" s="2468"/>
      <c r="BA33" s="2468"/>
      <c r="BB33" s="74"/>
      <c r="BC33" s="74"/>
      <c r="BD33" s="6"/>
      <c r="BE33" s="6"/>
    </row>
    <row r="34" spans="1:57" ht="15.75" customHeight="1">
      <c r="A34" s="2476">
        <v>3</v>
      </c>
      <c r="B34" s="2477"/>
      <c r="C34" s="2444">
        <v>23</v>
      </c>
      <c r="D34" s="2445"/>
      <c r="E34" s="2445"/>
      <c r="F34" s="2446"/>
      <c r="G34" s="2481">
        <v>3</v>
      </c>
      <c r="H34" s="2481"/>
      <c r="I34" s="2481"/>
      <c r="J34" s="2481">
        <v>3</v>
      </c>
      <c r="K34" s="2481"/>
      <c r="L34" s="2481"/>
      <c r="M34" s="2481"/>
      <c r="N34" s="2463">
        <v>11</v>
      </c>
      <c r="O34" s="2480"/>
      <c r="P34" s="2477"/>
      <c r="Q34" s="2460">
        <v>2</v>
      </c>
      <c r="R34" s="2437"/>
      <c r="S34" s="2438"/>
      <c r="T34" s="2463">
        <v>1</v>
      </c>
      <c r="U34" s="2464"/>
      <c r="V34" s="2465"/>
      <c r="W34" s="2463">
        <v>43</v>
      </c>
      <c r="X34" s="2464"/>
      <c r="Y34" s="2479"/>
      <c r="Z34" s="81"/>
      <c r="AA34" s="83"/>
      <c r="AB34" s="83"/>
      <c r="AC34" s="83"/>
      <c r="AD34" s="83"/>
      <c r="AE34" s="83"/>
      <c r="AF34" s="83"/>
      <c r="AG34" s="83"/>
      <c r="AH34" s="68"/>
      <c r="AI34" s="68"/>
      <c r="AJ34" s="68"/>
      <c r="AK34" s="84"/>
      <c r="AL34" s="84"/>
      <c r="AM34" s="84"/>
      <c r="AN34" s="82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86"/>
      <c r="AZ34" s="86"/>
      <c r="BA34" s="86"/>
      <c r="BB34" s="74"/>
      <c r="BC34" s="74"/>
      <c r="BD34" s="6"/>
      <c r="BE34" s="6"/>
    </row>
    <row r="35" spans="1:57" ht="18.75" customHeight="1">
      <c r="A35" s="2482" t="s">
        <v>25</v>
      </c>
      <c r="B35" s="2483"/>
      <c r="C35" s="2444">
        <f>SUM(C32:F34)</f>
        <v>95</v>
      </c>
      <c r="D35" s="2445"/>
      <c r="E35" s="2445"/>
      <c r="F35" s="2446"/>
      <c r="G35" s="2386">
        <v>7</v>
      </c>
      <c r="H35" s="2386"/>
      <c r="I35" s="2386"/>
      <c r="J35" s="2481">
        <v>7</v>
      </c>
      <c r="K35" s="2481"/>
      <c r="L35" s="2481"/>
      <c r="M35" s="2481"/>
      <c r="N35" s="2457">
        <f>N34</f>
        <v>11</v>
      </c>
      <c r="O35" s="2458"/>
      <c r="P35" s="2459"/>
      <c r="Q35" s="2460">
        <v>2</v>
      </c>
      <c r="R35" s="2437"/>
      <c r="S35" s="2438"/>
      <c r="T35" s="2486" t="s">
        <v>562</v>
      </c>
      <c r="U35" s="2487"/>
      <c r="V35" s="2488"/>
      <c r="W35" s="2486" t="s">
        <v>322</v>
      </c>
      <c r="X35" s="2487"/>
      <c r="Y35" s="2489"/>
      <c r="Z35" s="81"/>
      <c r="AA35" s="2447"/>
      <c r="AB35" s="2448"/>
      <c r="AC35" s="2448"/>
      <c r="AD35" s="2448"/>
      <c r="AE35" s="2448"/>
      <c r="AF35" s="2448"/>
      <c r="AG35" s="2448"/>
      <c r="AH35" s="2484"/>
      <c r="AI35" s="2485"/>
      <c r="AJ35" s="2485"/>
      <c r="AK35" s="2461"/>
      <c r="AL35" s="2462"/>
      <c r="AM35" s="2462"/>
      <c r="AN35" s="87"/>
      <c r="AO35" s="85"/>
      <c r="AP35" s="85"/>
      <c r="AQ35" s="85"/>
      <c r="AR35" s="85"/>
      <c r="AS35" s="85"/>
      <c r="AT35" s="85"/>
      <c r="AU35" s="85"/>
      <c r="AV35" s="85"/>
      <c r="AW35" s="85"/>
      <c r="AX35" s="83"/>
      <c r="AY35" s="83"/>
      <c r="AZ35" s="83"/>
      <c r="BA35" s="83"/>
      <c r="BB35" s="74"/>
      <c r="BC35" s="74"/>
      <c r="BD35" s="6"/>
      <c r="BE35" s="6"/>
    </row>
  </sheetData>
  <sheetProtection/>
  <mergeCells count="105">
    <mergeCell ref="G35:I35"/>
    <mergeCell ref="J29:M31"/>
    <mergeCell ref="J32:M32"/>
    <mergeCell ref="J33:M33"/>
    <mergeCell ref="J34:M34"/>
    <mergeCell ref="J35:M35"/>
    <mergeCell ref="G29:I31"/>
    <mergeCell ref="G32:I32"/>
    <mergeCell ref="G33:I33"/>
    <mergeCell ref="A7:O7"/>
    <mergeCell ref="AO5:BE5"/>
    <mergeCell ref="AO7:BE7"/>
    <mergeCell ref="AO8:BE8"/>
    <mergeCell ref="P7:AN7"/>
    <mergeCell ref="A6:O6"/>
    <mergeCell ref="P8:AN8"/>
    <mergeCell ref="A2:O2"/>
    <mergeCell ref="A1:O1"/>
    <mergeCell ref="AO1:BE1"/>
    <mergeCell ref="AO2:BE2"/>
    <mergeCell ref="P1:AN1"/>
    <mergeCell ref="P2:AN2"/>
    <mergeCell ref="A4:O4"/>
    <mergeCell ref="A29:B31"/>
    <mergeCell ref="C29:F31"/>
    <mergeCell ref="N29:P31"/>
    <mergeCell ref="AX29:BA31"/>
    <mergeCell ref="P5:AN5"/>
    <mergeCell ref="AO6:BE6"/>
    <mergeCell ref="AO4:BE4"/>
    <mergeCell ref="P4:AN4"/>
    <mergeCell ref="P6:AN6"/>
    <mergeCell ref="AO14:BE14"/>
    <mergeCell ref="AO15:BE15"/>
    <mergeCell ref="AS20:AW20"/>
    <mergeCell ref="BB20:BE20"/>
    <mergeCell ref="P14:AN14"/>
    <mergeCell ref="AO3:BE3"/>
    <mergeCell ref="AO9:BE9"/>
    <mergeCell ref="AO13:BE13"/>
    <mergeCell ref="P9:AN9"/>
    <mergeCell ref="P10:AN10"/>
    <mergeCell ref="P11:AN11"/>
    <mergeCell ref="P12:AN12"/>
    <mergeCell ref="P13:AN13"/>
    <mergeCell ref="AO11:BE11"/>
    <mergeCell ref="AO12:BE12"/>
    <mergeCell ref="AO10:BE10"/>
    <mergeCell ref="AO16:BE16"/>
    <mergeCell ref="T32:V32"/>
    <mergeCell ref="A20:A21"/>
    <mergeCell ref="F20:I20"/>
    <mergeCell ref="X20:AA20"/>
    <mergeCell ref="B20:E20"/>
    <mergeCell ref="A26:AZ26"/>
    <mergeCell ref="A32:B32"/>
    <mergeCell ref="AX20:BA20"/>
    <mergeCell ref="AO17:BE17"/>
    <mergeCell ref="AS29:AW31"/>
    <mergeCell ref="Q33:S33"/>
    <mergeCell ref="Q29:S31"/>
    <mergeCell ref="W29:Y31"/>
    <mergeCell ref="T33:V33"/>
    <mergeCell ref="AA29:AG31"/>
    <mergeCell ref="T29:V31"/>
    <mergeCell ref="A35:B35"/>
    <mergeCell ref="C34:F34"/>
    <mergeCell ref="A33:B33"/>
    <mergeCell ref="C33:F33"/>
    <mergeCell ref="AH35:AJ35"/>
    <mergeCell ref="W34:Y34"/>
    <mergeCell ref="N34:P34"/>
    <mergeCell ref="Q34:S34"/>
    <mergeCell ref="T35:V35"/>
    <mergeCell ref="W35:Y35"/>
    <mergeCell ref="AK35:AM35"/>
    <mergeCell ref="T34:V34"/>
    <mergeCell ref="AX32:BA33"/>
    <mergeCell ref="AA32:AG33"/>
    <mergeCell ref="C32:F32"/>
    <mergeCell ref="A34:B34"/>
    <mergeCell ref="AS32:AW33"/>
    <mergeCell ref="W33:Y33"/>
    <mergeCell ref="N33:P33"/>
    <mergeCell ref="G34:I34"/>
    <mergeCell ref="S20:W20"/>
    <mergeCell ref="AB20:AE20"/>
    <mergeCell ref="AF20:AI20"/>
    <mergeCell ref="AJ20:AN20"/>
    <mergeCell ref="C35:F35"/>
    <mergeCell ref="AA35:AG35"/>
    <mergeCell ref="AH32:AM33"/>
    <mergeCell ref="AN32:AR33"/>
    <mergeCell ref="N35:P35"/>
    <mergeCell ref="Q35:S35"/>
    <mergeCell ref="A18:BE18"/>
    <mergeCell ref="A3:O3"/>
    <mergeCell ref="AH29:AM31"/>
    <mergeCell ref="AN29:AR31"/>
    <mergeCell ref="N32:P32"/>
    <mergeCell ref="W32:Y32"/>
    <mergeCell ref="Q32:S32"/>
    <mergeCell ref="AO20:AR20"/>
    <mergeCell ref="J20:M20"/>
    <mergeCell ref="N20:R2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2561" t="s">
        <v>95</v>
      </c>
      <c r="C2" s="2561"/>
      <c r="D2" s="2561"/>
      <c r="E2" s="2561"/>
      <c r="F2" s="2561"/>
      <c r="G2" s="2561"/>
      <c r="H2" s="2561"/>
      <c r="I2" s="2561"/>
      <c r="J2" s="2561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46</v>
      </c>
      <c r="E3" s="10" t="s">
        <v>24</v>
      </c>
      <c r="F3" s="10" t="s">
        <v>19</v>
      </c>
      <c r="G3" s="9" t="s">
        <v>73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6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5">
        <v>36.5</v>
      </c>
      <c r="D5" s="19">
        <v>3</v>
      </c>
      <c r="E5" s="19">
        <v>3</v>
      </c>
      <c r="F5" s="19"/>
      <c r="G5" s="19"/>
      <c r="H5" s="7"/>
      <c r="I5" s="65">
        <v>9.5</v>
      </c>
      <c r="J5" s="65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5">
        <v>2.5</v>
      </c>
      <c r="E6" s="66">
        <v>3</v>
      </c>
      <c r="F6" s="19">
        <v>3</v>
      </c>
      <c r="G6" s="19">
        <v>9</v>
      </c>
      <c r="H6" s="7">
        <v>2</v>
      </c>
      <c r="I6" s="65">
        <v>3.5</v>
      </c>
      <c r="J6" s="65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5">
        <f aca="true" t="shared" si="0" ref="C7:I7">SUM(C4:C6)</f>
        <v>96.5</v>
      </c>
      <c r="D7" s="65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5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2562" t="s">
        <v>96</v>
      </c>
      <c r="D10" s="2563"/>
      <c r="E10" s="2563"/>
      <c r="F10" s="68"/>
      <c r="G10" s="2562" t="s">
        <v>97</v>
      </c>
      <c r="H10" s="2564"/>
      <c r="I10" s="2564"/>
      <c r="J10" s="40"/>
      <c r="K10" s="39"/>
      <c r="L10" s="39"/>
      <c r="M10" s="18"/>
    </row>
    <row r="11" spans="2:13" s="6" customFormat="1" ht="99">
      <c r="B11" s="11"/>
      <c r="C11" s="69" t="s">
        <v>98</v>
      </c>
      <c r="D11" s="69" t="s">
        <v>70</v>
      </c>
      <c r="E11" s="69" t="s">
        <v>99</v>
      </c>
      <c r="F11" s="68"/>
      <c r="G11" s="69" t="s">
        <v>100</v>
      </c>
      <c r="H11" s="70" t="s">
        <v>101</v>
      </c>
      <c r="I11" s="71" t="s">
        <v>70</v>
      </c>
      <c r="J11" s="40"/>
      <c r="K11" s="39"/>
      <c r="L11" s="39"/>
      <c r="M11" s="18"/>
    </row>
    <row r="12" spans="2:13" s="6" customFormat="1" ht="56.25">
      <c r="B12" s="11"/>
      <c r="C12" s="9" t="s">
        <v>102</v>
      </c>
      <c r="D12" s="9">
        <v>15</v>
      </c>
      <c r="E12" s="9">
        <v>3</v>
      </c>
      <c r="F12" s="68"/>
      <c r="G12" s="9" t="s">
        <v>103</v>
      </c>
      <c r="H12" s="72" t="s">
        <v>104</v>
      </c>
      <c r="I12" s="73" t="s">
        <v>72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13"/>
  <sheetViews>
    <sheetView tabSelected="1" view="pageBreakPreview" zoomScale="80" zoomScaleNormal="70" zoomScaleSheetLayoutView="80" zoomScalePageLayoutView="0"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S1" sqref="AS1:AY16384"/>
    </sheetView>
  </sheetViews>
  <sheetFormatPr defaultColWidth="9.00390625" defaultRowHeight="12.75"/>
  <cols>
    <col min="1" max="1" width="12.625" style="1708" customWidth="1"/>
    <col min="2" max="2" width="49.00390625" style="1027" customWidth="1"/>
    <col min="3" max="3" width="7.625" style="2060" customWidth="1"/>
    <col min="4" max="4" width="7.875" style="2071" customWidth="1"/>
    <col min="5" max="5" width="6.25390625" style="2071" customWidth="1"/>
    <col min="6" max="6" width="5.375" style="2060" customWidth="1"/>
    <col min="7" max="7" width="10.00390625" style="2060" customWidth="1"/>
    <col min="8" max="8" width="11.25390625" style="1027" customWidth="1"/>
    <col min="9" max="9" width="9.375" style="1027" customWidth="1"/>
    <col min="10" max="10" width="11.375" style="2062" customWidth="1"/>
    <col min="11" max="11" width="7.375" style="1027" customWidth="1"/>
    <col min="12" max="12" width="8.375" style="2062" customWidth="1"/>
    <col min="13" max="13" width="8.875" style="1027" customWidth="1"/>
    <col min="14" max="14" width="7.00390625" style="1027" bestFit="1" customWidth="1"/>
    <col min="15" max="15" width="5.875" style="1027" customWidth="1"/>
    <col min="16" max="16" width="5.625" style="1707" customWidth="1"/>
    <col min="17" max="17" width="7.75390625" style="1707" bestFit="1" customWidth="1"/>
    <col min="18" max="18" width="5.75390625" style="1707" customWidth="1"/>
    <col min="19" max="19" width="2.875" style="1707" customWidth="1"/>
    <col min="20" max="21" width="7.75390625" style="1707" bestFit="1" customWidth="1"/>
    <col min="22" max="22" width="8.75390625" style="1707" customWidth="1"/>
    <col min="23" max="40" width="9.125" style="27" hidden="1" customWidth="1"/>
    <col min="41" max="44" width="9.125" style="27" customWidth="1"/>
    <col min="45" max="51" width="9.125" style="27" hidden="1" customWidth="1"/>
    <col min="52" max="56" width="9.125" style="27" customWidth="1"/>
    <col min="57" max="16384" width="9.125" style="27" customWidth="1"/>
  </cols>
  <sheetData>
    <row r="1" spans="1:22" s="38" customFormat="1" ht="21" customHeight="1" thickBot="1">
      <c r="A1" s="2794" t="s">
        <v>502</v>
      </c>
      <c r="B1" s="2795"/>
      <c r="C1" s="2795"/>
      <c r="D1" s="2795"/>
      <c r="E1" s="2795"/>
      <c r="F1" s="2795"/>
      <c r="G1" s="2795"/>
      <c r="H1" s="2795"/>
      <c r="I1" s="2795"/>
      <c r="J1" s="2795"/>
      <c r="K1" s="2795"/>
      <c r="L1" s="2795"/>
      <c r="M1" s="2795"/>
      <c r="N1" s="2795"/>
      <c r="O1" s="2795"/>
      <c r="P1" s="2795"/>
      <c r="Q1" s="2795"/>
      <c r="R1" s="2795"/>
      <c r="S1" s="2795"/>
      <c r="T1" s="2795"/>
      <c r="U1" s="2795"/>
      <c r="V1" s="2796"/>
    </row>
    <row r="2" spans="1:22" ht="18.75" customHeight="1">
      <c r="A2" s="2800" t="s">
        <v>26</v>
      </c>
      <c r="B2" s="2797" t="s">
        <v>33</v>
      </c>
      <c r="C2" s="2734" t="s">
        <v>550</v>
      </c>
      <c r="D2" s="2735"/>
      <c r="E2" s="2736"/>
      <c r="F2" s="2737"/>
      <c r="G2" s="2780" t="s">
        <v>122</v>
      </c>
      <c r="H2" s="2803" t="s">
        <v>109</v>
      </c>
      <c r="I2" s="2803"/>
      <c r="J2" s="2803"/>
      <c r="K2" s="2803"/>
      <c r="L2" s="2803"/>
      <c r="M2" s="2804"/>
      <c r="N2" s="2771" t="s">
        <v>514</v>
      </c>
      <c r="O2" s="2724"/>
      <c r="P2" s="2724"/>
      <c r="Q2" s="2724"/>
      <c r="R2" s="2724"/>
      <c r="S2" s="2724"/>
      <c r="T2" s="2724"/>
      <c r="U2" s="2724"/>
      <c r="V2" s="2725"/>
    </row>
    <row r="3" spans="1:22" ht="24.75" customHeight="1" thickBot="1">
      <c r="A3" s="2801"/>
      <c r="B3" s="2798"/>
      <c r="C3" s="2738"/>
      <c r="D3" s="2739"/>
      <c r="E3" s="2674"/>
      <c r="F3" s="2675"/>
      <c r="G3" s="2781"/>
      <c r="H3" s="2769" t="s">
        <v>27</v>
      </c>
      <c r="I3" s="2775" t="s">
        <v>111</v>
      </c>
      <c r="J3" s="2775"/>
      <c r="K3" s="2775"/>
      <c r="L3" s="2775"/>
      <c r="M3" s="2809" t="s">
        <v>105</v>
      </c>
      <c r="N3" s="2772"/>
      <c r="O3" s="2773"/>
      <c r="P3" s="2773"/>
      <c r="Q3" s="2773"/>
      <c r="R3" s="2773"/>
      <c r="S3" s="2773"/>
      <c r="T3" s="2773"/>
      <c r="U3" s="2773"/>
      <c r="V3" s="2774"/>
    </row>
    <row r="4" spans="1:22" ht="18" customHeight="1" thickBot="1">
      <c r="A4" s="2801"/>
      <c r="B4" s="2798"/>
      <c r="C4" s="2742" t="s">
        <v>28</v>
      </c>
      <c r="D4" s="2793" t="s">
        <v>29</v>
      </c>
      <c r="E4" s="2740" t="s">
        <v>106</v>
      </c>
      <c r="F4" s="2741"/>
      <c r="G4" s="2781"/>
      <c r="H4" s="2769"/>
      <c r="I4" s="2769" t="s">
        <v>110</v>
      </c>
      <c r="J4" s="2745" t="s">
        <v>112</v>
      </c>
      <c r="K4" s="2746"/>
      <c r="L4" s="2747"/>
      <c r="M4" s="2809"/>
      <c r="N4" s="2760" t="s">
        <v>556</v>
      </c>
      <c r="O4" s="2761"/>
      <c r="P4" s="2762"/>
      <c r="Q4" s="2760" t="s">
        <v>557</v>
      </c>
      <c r="R4" s="2761"/>
      <c r="S4" s="2762"/>
      <c r="T4" s="2723" t="s">
        <v>30</v>
      </c>
      <c r="U4" s="2724"/>
      <c r="V4" s="2725"/>
    </row>
    <row r="5" spans="1:22" ht="16.5" thickBot="1">
      <c r="A5" s="2801"/>
      <c r="B5" s="2798"/>
      <c r="C5" s="2743"/>
      <c r="D5" s="2769"/>
      <c r="E5" s="2808" t="s">
        <v>107</v>
      </c>
      <c r="F5" s="2805" t="s">
        <v>108</v>
      </c>
      <c r="G5" s="2781"/>
      <c r="H5" s="2769"/>
      <c r="I5" s="2769"/>
      <c r="J5" s="2757" t="s">
        <v>50</v>
      </c>
      <c r="K5" s="2757" t="s">
        <v>51</v>
      </c>
      <c r="L5" s="2757" t="s">
        <v>52</v>
      </c>
      <c r="M5" s="2809"/>
      <c r="N5" s="1731">
        <v>1</v>
      </c>
      <c r="O5" s="2712">
        <v>2</v>
      </c>
      <c r="P5" s="2713"/>
      <c r="Q5" s="1731">
        <v>3</v>
      </c>
      <c r="R5" s="2712">
        <v>4</v>
      </c>
      <c r="S5" s="2713"/>
      <c r="T5" s="1732">
        <v>5</v>
      </c>
      <c r="U5" s="1733" t="s">
        <v>558</v>
      </c>
      <c r="V5" s="1733" t="s">
        <v>559</v>
      </c>
    </row>
    <row r="6" spans="1:22" ht="16.5" thickBot="1">
      <c r="A6" s="2801"/>
      <c r="B6" s="2798"/>
      <c r="C6" s="2743"/>
      <c r="D6" s="2769"/>
      <c r="E6" s="2758"/>
      <c r="F6" s="2806"/>
      <c r="G6" s="2781"/>
      <c r="H6" s="2769"/>
      <c r="I6" s="2769"/>
      <c r="J6" s="2758"/>
      <c r="K6" s="2758"/>
      <c r="L6" s="2758"/>
      <c r="M6" s="2809"/>
      <c r="N6" s="2760"/>
      <c r="O6" s="2761"/>
      <c r="P6" s="2761"/>
      <c r="Q6" s="2761"/>
      <c r="R6" s="2761"/>
      <c r="S6" s="2761"/>
      <c r="T6" s="2761"/>
      <c r="U6" s="2763"/>
      <c r="V6" s="2764"/>
    </row>
    <row r="7" spans="1:22" ht="38.25" customHeight="1" thickBot="1">
      <c r="A7" s="2802"/>
      <c r="B7" s="2799"/>
      <c r="C7" s="2744"/>
      <c r="D7" s="2770"/>
      <c r="E7" s="2759"/>
      <c r="F7" s="2807"/>
      <c r="G7" s="2782"/>
      <c r="H7" s="2770"/>
      <c r="I7" s="2770"/>
      <c r="J7" s="2759"/>
      <c r="K7" s="2759"/>
      <c r="L7" s="2759"/>
      <c r="M7" s="2810"/>
      <c r="N7" s="1734"/>
      <c r="O7" s="2712"/>
      <c r="P7" s="2713"/>
      <c r="Q7" s="1734"/>
      <c r="R7" s="2712"/>
      <c r="S7" s="2713"/>
      <c r="T7" s="1734"/>
      <c r="U7" s="1733"/>
      <c r="V7" s="1733"/>
    </row>
    <row r="8" spans="1:22" ht="16.5" thickBot="1">
      <c r="A8" s="1735">
        <v>1</v>
      </c>
      <c r="B8" s="1736">
        <v>2</v>
      </c>
      <c r="C8" s="2092">
        <v>3</v>
      </c>
      <c r="D8" s="2093">
        <v>4</v>
      </c>
      <c r="E8" s="2093">
        <v>5</v>
      </c>
      <c r="F8" s="2094">
        <v>6</v>
      </c>
      <c r="G8" s="2074">
        <v>7</v>
      </c>
      <c r="H8" s="2093">
        <v>8</v>
      </c>
      <c r="I8" s="2093">
        <v>9</v>
      </c>
      <c r="J8" s="892">
        <v>10</v>
      </c>
      <c r="K8" s="2093">
        <v>11</v>
      </c>
      <c r="L8" s="892">
        <v>12</v>
      </c>
      <c r="M8" s="2073">
        <v>13</v>
      </c>
      <c r="N8" s="2092">
        <v>14</v>
      </c>
      <c r="O8" s="2590">
        <v>15</v>
      </c>
      <c r="P8" s="2714"/>
      <c r="Q8" s="2092">
        <v>16</v>
      </c>
      <c r="R8" s="2590">
        <v>17</v>
      </c>
      <c r="S8" s="2714"/>
      <c r="T8" s="2092">
        <v>18</v>
      </c>
      <c r="U8" s="937">
        <v>19</v>
      </c>
      <c r="V8" s="937">
        <v>20</v>
      </c>
    </row>
    <row r="9" spans="1:22" ht="16.5" thickBot="1">
      <c r="A9" s="2776" t="s">
        <v>157</v>
      </c>
      <c r="B9" s="2777"/>
      <c r="C9" s="2777"/>
      <c r="D9" s="2777"/>
      <c r="E9" s="2777"/>
      <c r="F9" s="2777"/>
      <c r="G9" s="2777"/>
      <c r="H9" s="2777"/>
      <c r="I9" s="2777"/>
      <c r="J9" s="2777"/>
      <c r="K9" s="2777"/>
      <c r="L9" s="2777"/>
      <c r="M9" s="2777"/>
      <c r="N9" s="2777"/>
      <c r="O9" s="2777"/>
      <c r="P9" s="2777"/>
      <c r="Q9" s="2777"/>
      <c r="R9" s="2777"/>
      <c r="S9" s="2777"/>
      <c r="T9" s="2777"/>
      <c r="U9" s="2778"/>
      <c r="V9" s="2779"/>
    </row>
    <row r="10" spans="1:23" ht="16.5" thickBot="1">
      <c r="A10" s="2748" t="s">
        <v>78</v>
      </c>
      <c r="B10" s="2749"/>
      <c r="C10" s="2749"/>
      <c r="D10" s="2749"/>
      <c r="E10" s="2749"/>
      <c r="F10" s="2749"/>
      <c r="G10" s="2749"/>
      <c r="H10" s="2749"/>
      <c r="I10" s="2749"/>
      <c r="J10" s="2749"/>
      <c r="K10" s="2749"/>
      <c r="L10" s="2749"/>
      <c r="M10" s="2749"/>
      <c r="N10" s="2749"/>
      <c r="O10" s="2749"/>
      <c r="P10" s="2749"/>
      <c r="Q10" s="2749"/>
      <c r="R10" s="2749"/>
      <c r="S10" s="2749"/>
      <c r="T10" s="2749"/>
      <c r="U10" s="2749"/>
      <c r="V10" s="2750"/>
      <c r="W10" s="27" t="s">
        <v>515</v>
      </c>
    </row>
    <row r="11" spans="1:48" ht="15.75">
      <c r="A11" s="1737" t="s">
        <v>140</v>
      </c>
      <c r="B11" s="1738" t="s">
        <v>417</v>
      </c>
      <c r="C11" s="1739"/>
      <c r="D11" s="902"/>
      <c r="E11" s="1119"/>
      <c r="F11" s="1740"/>
      <c r="G11" s="833">
        <f>G12+G13</f>
        <v>6.5</v>
      </c>
      <c r="H11" s="833">
        <f>H12+H13</f>
        <v>195</v>
      </c>
      <c r="I11" s="1741"/>
      <c r="J11" s="1741"/>
      <c r="K11" s="1741"/>
      <c r="L11" s="1741"/>
      <c r="M11" s="1742"/>
      <c r="N11" s="1743"/>
      <c r="O11" s="2696"/>
      <c r="P11" s="2697"/>
      <c r="Q11" s="1743"/>
      <c r="R11" s="2696"/>
      <c r="S11" s="2697"/>
      <c r="U11" s="2689"/>
      <c r="V11" s="2690"/>
      <c r="AU11" s="29" t="s">
        <v>556</v>
      </c>
      <c r="AV11" s="1273">
        <f>SUMIF(AT$11:AT$21,1,G$11:G$21)</f>
        <v>1.5</v>
      </c>
    </row>
    <row r="12" spans="1:48" ht="15.75">
      <c r="A12" s="1737"/>
      <c r="B12" s="1744" t="s">
        <v>55</v>
      </c>
      <c r="C12" s="1739"/>
      <c r="D12" s="1745"/>
      <c r="E12" s="1745"/>
      <c r="F12" s="1746"/>
      <c r="G12" s="2112">
        <v>5</v>
      </c>
      <c r="H12" s="1747">
        <f>G12*30</f>
        <v>150</v>
      </c>
      <c r="I12" s="1748"/>
      <c r="J12" s="1748"/>
      <c r="K12" s="1748"/>
      <c r="L12" s="1748"/>
      <c r="M12" s="2113"/>
      <c r="N12" s="1743"/>
      <c r="O12" s="2691"/>
      <c r="P12" s="2692"/>
      <c r="Q12" s="1743"/>
      <c r="R12" s="2691"/>
      <c r="S12" s="2692"/>
      <c r="T12" s="1749"/>
      <c r="U12" s="1750"/>
      <c r="V12" s="1751"/>
      <c r="AU12" s="29" t="s">
        <v>557</v>
      </c>
      <c r="AV12" s="1273">
        <f>SUMIF(AT$11:AT$21,2,G$11:G$21)</f>
        <v>0</v>
      </c>
    </row>
    <row r="13" spans="1:48" ht="15.75">
      <c r="A13" s="1737"/>
      <c r="B13" s="1752" t="s">
        <v>56</v>
      </c>
      <c r="C13" s="1753"/>
      <c r="D13" s="1745" t="s">
        <v>558</v>
      </c>
      <c r="E13" s="1745"/>
      <c r="F13" s="1754"/>
      <c r="G13" s="2114">
        <v>1.5</v>
      </c>
      <c r="H13" s="1755">
        <f>G13*30</f>
        <v>45</v>
      </c>
      <c r="I13" s="1745">
        <v>4</v>
      </c>
      <c r="J13" s="1745"/>
      <c r="K13" s="1745"/>
      <c r="L13" s="1745">
        <v>4</v>
      </c>
      <c r="M13" s="2113">
        <f>H13-I13</f>
        <v>41</v>
      </c>
      <c r="N13" s="1743"/>
      <c r="O13" s="2691"/>
      <c r="P13" s="2692"/>
      <c r="Q13" s="1743"/>
      <c r="R13" s="2691"/>
      <c r="S13" s="2692"/>
      <c r="T13" s="1749"/>
      <c r="U13" s="1750" t="s">
        <v>116</v>
      </c>
      <c r="V13" s="1756"/>
      <c r="AT13" s="27">
        <v>3</v>
      </c>
      <c r="AU13" s="29" t="s">
        <v>30</v>
      </c>
      <c r="AV13" s="1273">
        <f>SUMIF(AT$11:AT$21,3,G$11:G$21)</f>
        <v>1.5</v>
      </c>
    </row>
    <row r="14" spans="1:235" s="29" customFormat="1" ht="15.75">
      <c r="A14" s="1757" t="s">
        <v>141</v>
      </c>
      <c r="B14" s="1127" t="s">
        <v>135</v>
      </c>
      <c r="C14" s="1758" t="s">
        <v>134</v>
      </c>
      <c r="D14" s="1759"/>
      <c r="E14" s="788"/>
      <c r="F14" s="1760"/>
      <c r="G14" s="785">
        <v>4.5</v>
      </c>
      <c r="H14" s="1159">
        <f aca="true" t="shared" si="0" ref="H14:H21">G14*30</f>
        <v>135</v>
      </c>
      <c r="I14" s="1759"/>
      <c r="J14" s="1741"/>
      <c r="K14" s="1759"/>
      <c r="L14" s="1759"/>
      <c r="M14" s="1742"/>
      <c r="N14" s="1743"/>
      <c r="O14" s="2691"/>
      <c r="P14" s="2692"/>
      <c r="Q14" s="1761"/>
      <c r="R14" s="2691"/>
      <c r="S14" s="2692"/>
      <c r="T14" s="1749"/>
      <c r="U14" s="1750"/>
      <c r="V14" s="1751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V14" s="1273">
        <f>SUM(AV11:AV13)</f>
        <v>3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757" t="s">
        <v>142</v>
      </c>
      <c r="B15" s="1762" t="s">
        <v>136</v>
      </c>
      <c r="C15" s="1764"/>
      <c r="D15" s="1759" t="s">
        <v>137</v>
      </c>
      <c r="E15" s="788"/>
      <c r="F15" s="1760"/>
      <c r="G15" s="752">
        <v>3</v>
      </c>
      <c r="H15" s="1159">
        <f t="shared" si="0"/>
        <v>90</v>
      </c>
      <c r="I15" s="1759"/>
      <c r="J15" s="1759"/>
      <c r="K15" s="1759"/>
      <c r="L15" s="1759"/>
      <c r="M15" s="1742"/>
      <c r="N15" s="1761"/>
      <c r="O15" s="2691"/>
      <c r="P15" s="2692"/>
      <c r="Q15" s="1761"/>
      <c r="R15" s="2691"/>
      <c r="S15" s="2692"/>
      <c r="T15" s="1763"/>
      <c r="U15" s="1750"/>
      <c r="V15" s="175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1311"/>
      <c r="AN15" s="1312"/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1757" t="s">
        <v>143</v>
      </c>
      <c r="B16" s="1762" t="s">
        <v>138</v>
      </c>
      <c r="C16" s="1764" t="s">
        <v>134</v>
      </c>
      <c r="D16" s="2115"/>
      <c r="E16" s="756"/>
      <c r="F16" s="784"/>
      <c r="G16" s="752">
        <v>4</v>
      </c>
      <c r="H16" s="1159">
        <f t="shared" si="0"/>
        <v>120</v>
      </c>
      <c r="I16" s="1759"/>
      <c r="J16" s="1759"/>
      <c r="K16" s="1759"/>
      <c r="L16" s="1759"/>
      <c r="M16" s="1742"/>
      <c r="N16" s="1761"/>
      <c r="O16" s="2691"/>
      <c r="P16" s="2692"/>
      <c r="Q16" s="1761"/>
      <c r="R16" s="2691"/>
      <c r="S16" s="2692"/>
      <c r="T16" s="1763"/>
      <c r="U16" s="1750"/>
      <c r="V16" s="1751"/>
    </row>
    <row r="17" spans="1:22" ht="15.75">
      <c r="A17" s="1757" t="s">
        <v>144</v>
      </c>
      <c r="B17" s="1762" t="s">
        <v>139</v>
      </c>
      <c r="C17" s="2116"/>
      <c r="D17" s="1759"/>
      <c r="E17" s="756"/>
      <c r="F17" s="784"/>
      <c r="G17" s="752">
        <f>SUM(G18:G19)</f>
        <v>4.5</v>
      </c>
      <c r="H17" s="1160">
        <f>SUM(H18:H19)</f>
        <v>135</v>
      </c>
      <c r="I17" s="1759"/>
      <c r="J17" s="1759"/>
      <c r="K17" s="1759"/>
      <c r="L17" s="1759"/>
      <c r="M17" s="1742"/>
      <c r="N17" s="1765"/>
      <c r="O17" s="2691"/>
      <c r="P17" s="2692"/>
      <c r="Q17" s="1765"/>
      <c r="R17" s="2691"/>
      <c r="S17" s="2692"/>
      <c r="T17" s="1763"/>
      <c r="U17" s="1750"/>
      <c r="V17" s="1751"/>
    </row>
    <row r="18" spans="1:22" s="58" customFormat="1" ht="15.75">
      <c r="A18" s="1766"/>
      <c r="B18" s="1744" t="s">
        <v>55</v>
      </c>
      <c r="C18" s="1739"/>
      <c r="D18" s="2115"/>
      <c r="E18" s="756"/>
      <c r="F18" s="784"/>
      <c r="G18" s="762">
        <v>3</v>
      </c>
      <c r="H18" s="1163">
        <f t="shared" si="0"/>
        <v>90</v>
      </c>
      <c r="I18" s="1759"/>
      <c r="J18" s="1759"/>
      <c r="K18" s="1759"/>
      <c r="L18" s="1759"/>
      <c r="M18" s="1742"/>
      <c r="N18" s="1765"/>
      <c r="O18" s="2691"/>
      <c r="P18" s="2692"/>
      <c r="Q18" s="1765"/>
      <c r="R18" s="2691"/>
      <c r="S18" s="2692"/>
      <c r="T18" s="1763"/>
      <c r="U18" s="1750"/>
      <c r="V18" s="1751"/>
    </row>
    <row r="19" spans="1:46" s="58" customFormat="1" ht="15.75">
      <c r="A19" s="1767" t="s">
        <v>145</v>
      </c>
      <c r="B19" s="1768" t="s">
        <v>56</v>
      </c>
      <c r="C19" s="2117">
        <v>1</v>
      </c>
      <c r="D19" s="1892"/>
      <c r="E19" s="1769"/>
      <c r="F19" s="1770"/>
      <c r="G19" s="2118">
        <v>1.5</v>
      </c>
      <c r="H19" s="2119">
        <f t="shared" si="0"/>
        <v>45</v>
      </c>
      <c r="I19" s="1771">
        <f>SUM(J19:L19)</f>
        <v>4</v>
      </c>
      <c r="J19" s="1771">
        <v>4</v>
      </c>
      <c r="K19" s="1771"/>
      <c r="L19" s="1771"/>
      <c r="M19" s="1772">
        <f>H19-I19</f>
        <v>41</v>
      </c>
      <c r="N19" s="855" t="s">
        <v>116</v>
      </c>
      <c r="O19" s="2698"/>
      <c r="P19" s="2699"/>
      <c r="Q19" s="1765"/>
      <c r="R19" s="2698"/>
      <c r="S19" s="2699"/>
      <c r="T19" s="1773"/>
      <c r="U19" s="1774"/>
      <c r="V19" s="1775"/>
      <c r="AT19" s="58">
        <v>1</v>
      </c>
    </row>
    <row r="20" spans="1:22" s="58" customFormat="1" ht="15.75">
      <c r="A20" s="1776" t="s">
        <v>563</v>
      </c>
      <c r="B20" s="1777" t="s">
        <v>564</v>
      </c>
      <c r="C20" s="756"/>
      <c r="D20" s="1759" t="s">
        <v>565</v>
      </c>
      <c r="E20" s="756"/>
      <c r="F20" s="873"/>
      <c r="G20" s="2120">
        <v>3.5</v>
      </c>
      <c r="H20" s="2119">
        <f t="shared" si="0"/>
        <v>105</v>
      </c>
      <c r="I20" s="778"/>
      <c r="J20" s="778"/>
      <c r="K20" s="778"/>
      <c r="L20" s="778"/>
      <c r="M20" s="1778"/>
      <c r="N20" s="855"/>
      <c r="O20" s="2698"/>
      <c r="P20" s="2699"/>
      <c r="Q20" s="1779"/>
      <c r="R20" s="2691"/>
      <c r="S20" s="2881"/>
      <c r="T20" s="1750"/>
      <c r="U20" s="1750"/>
      <c r="V20" s="1750"/>
    </row>
    <row r="21" spans="1:22" s="58" customFormat="1" ht="32.25" thickBot="1">
      <c r="A21" s="1776" t="s">
        <v>566</v>
      </c>
      <c r="B21" s="1777" t="s">
        <v>567</v>
      </c>
      <c r="C21" s="756"/>
      <c r="D21" s="1759" t="s">
        <v>565</v>
      </c>
      <c r="E21" s="756"/>
      <c r="F21" s="873"/>
      <c r="G21" s="2120">
        <v>3.5</v>
      </c>
      <c r="H21" s="1234">
        <f t="shared" si="0"/>
        <v>105</v>
      </c>
      <c r="I21" s="778"/>
      <c r="J21" s="778"/>
      <c r="K21" s="778"/>
      <c r="L21" s="778"/>
      <c r="M21" s="783"/>
      <c r="N21" s="1780"/>
      <c r="O21" s="2698"/>
      <c r="P21" s="2699"/>
      <c r="Q21" s="2105"/>
      <c r="R21" s="2691"/>
      <c r="S21" s="2881"/>
      <c r="T21" s="1750"/>
      <c r="U21" s="1750"/>
      <c r="V21" s="1750"/>
    </row>
    <row r="22" spans="1:22" ht="14.25" customHeight="1" thickBot="1">
      <c r="A22" s="2751" t="s">
        <v>36</v>
      </c>
      <c r="B22" s="2752"/>
      <c r="C22" s="1781"/>
      <c r="D22" s="1782"/>
      <c r="E22" s="1782"/>
      <c r="F22" s="1783"/>
      <c r="G22" s="2121">
        <f>G$11+G$14+G$15+G$16+G$17+G20+G21</f>
        <v>29.5</v>
      </c>
      <c r="H22" s="2121">
        <f>H$11+H$14+H$15+H$16+H$17+H20+H21</f>
        <v>885</v>
      </c>
      <c r="I22" s="1784">
        <f>I$11+I$14+I$15+I$16+I$17</f>
        <v>0</v>
      </c>
      <c r="J22" s="1784">
        <f>J$11+J$14+J$15+J$16+J$17</f>
        <v>0</v>
      </c>
      <c r="K22" s="1784">
        <f>K$11+K$14+K$15+K$16+K$17</f>
        <v>0</v>
      </c>
      <c r="L22" s="1784">
        <f>L$11+L$14+L$15+L$16+L$17</f>
        <v>0</v>
      </c>
      <c r="M22" s="1785">
        <f>M$11+M$14+M$15+M$16+M$17</f>
        <v>0</v>
      </c>
      <c r="N22" s="1780"/>
      <c r="O22" s="2693"/>
      <c r="P22" s="2693"/>
      <c r="Q22" s="1786">
        <f>SUM(Q11:Q19)</f>
        <v>0</v>
      </c>
      <c r="R22" s="2694">
        <f>SUM(R11:R19)</f>
        <v>0</v>
      </c>
      <c r="S22" s="2695"/>
      <c r="T22" s="1780">
        <f>SUM(T11:T19)</f>
        <v>0</v>
      </c>
      <c r="U22" s="1786"/>
      <c r="V22" s="1787"/>
    </row>
    <row r="23" spans="1:22" ht="17.25" customHeight="1" thickBot="1">
      <c r="A23" s="2753" t="s">
        <v>79</v>
      </c>
      <c r="B23" s="2768"/>
      <c r="C23" s="1182"/>
      <c r="D23" s="1208"/>
      <c r="E23" s="1208"/>
      <c r="F23" s="1788"/>
      <c r="G23" s="1204">
        <f>SUMIF($B$11:$B$19,"на базі ВНЗ 1 рівня",G$11:G$19)+G$14+G$15+G$16+G20+G21</f>
        <v>26.5</v>
      </c>
      <c r="H23" s="1204">
        <f>SUMIF($B$11:$B$19,"на базі ВНЗ 1 рівня",H$11:H$19)+H$14+H$15+H$16+H20+H21</f>
        <v>795</v>
      </c>
      <c r="I23" s="1206"/>
      <c r="J23" s="1053"/>
      <c r="K23" s="1206"/>
      <c r="L23" s="1053"/>
      <c r="M23" s="1207"/>
      <c r="N23" s="1789"/>
      <c r="O23" s="2707"/>
      <c r="P23" s="2708"/>
      <c r="Q23" s="1790"/>
      <c r="R23" s="2680"/>
      <c r="S23" s="2681"/>
      <c r="T23" s="1790"/>
      <c r="U23" s="1148"/>
      <c r="V23" s="1149"/>
    </row>
    <row r="24" spans="1:22" ht="17.25" customHeight="1" thickBot="1">
      <c r="A24" s="2718" t="s">
        <v>230</v>
      </c>
      <c r="B24" s="2733"/>
      <c r="C24" s="879"/>
      <c r="D24" s="1197"/>
      <c r="E24" s="1197"/>
      <c r="F24" s="1791"/>
      <c r="G24" s="1218">
        <f>G13+G19</f>
        <v>3</v>
      </c>
      <c r="H24" s="1218">
        <f aca="true" t="shared" si="1" ref="H24:M24">H13+H19</f>
        <v>90</v>
      </c>
      <c r="I24" s="1218">
        <v>8</v>
      </c>
      <c r="J24" s="1218">
        <v>4</v>
      </c>
      <c r="K24" s="1218">
        <f t="shared" si="1"/>
        <v>0</v>
      </c>
      <c r="L24" s="1218">
        <f t="shared" si="1"/>
        <v>4</v>
      </c>
      <c r="M24" s="882">
        <f t="shared" si="1"/>
        <v>82</v>
      </c>
      <c r="N24" s="1792" t="s">
        <v>116</v>
      </c>
      <c r="O24" s="2684">
        <f aca="true" t="shared" si="2" ref="O24:T24">O22</f>
        <v>0</v>
      </c>
      <c r="P24" s="2685"/>
      <c r="Q24" s="2122">
        <f t="shared" si="2"/>
        <v>0</v>
      </c>
      <c r="R24" s="2684">
        <f t="shared" si="2"/>
        <v>0</v>
      </c>
      <c r="S24" s="2685"/>
      <c r="T24" s="2122">
        <f t="shared" si="2"/>
        <v>0</v>
      </c>
      <c r="U24" s="1793" t="s">
        <v>116</v>
      </c>
      <c r="V24" s="1794"/>
    </row>
    <row r="25" spans="1:22" ht="18.75" customHeight="1" thickBot="1">
      <c r="A25" s="2686" t="s">
        <v>82</v>
      </c>
      <c r="B25" s="2687"/>
      <c r="C25" s="2687"/>
      <c r="D25" s="2687"/>
      <c r="E25" s="2687"/>
      <c r="F25" s="2687"/>
      <c r="G25" s="2687"/>
      <c r="H25" s="2687"/>
      <c r="I25" s="2687"/>
      <c r="J25" s="2687"/>
      <c r="K25" s="2687"/>
      <c r="L25" s="2687"/>
      <c r="M25" s="2687"/>
      <c r="N25" s="2687"/>
      <c r="O25" s="2687"/>
      <c r="P25" s="2687"/>
      <c r="Q25" s="2687"/>
      <c r="R25" s="2687"/>
      <c r="S25" s="2687"/>
      <c r="T25" s="2687"/>
      <c r="U25" s="2687"/>
      <c r="V25" s="2688"/>
    </row>
    <row r="26" spans="1:48" ht="18.75" customHeight="1">
      <c r="A26" s="1757" t="s">
        <v>146</v>
      </c>
      <c r="B26" s="1795" t="s">
        <v>161</v>
      </c>
      <c r="C26" s="1796"/>
      <c r="D26" s="1123"/>
      <c r="E26" s="1123"/>
      <c r="F26" s="1184"/>
      <c r="G26" s="1004">
        <v>3</v>
      </c>
      <c r="H26" s="1159">
        <f aca="true" t="shared" si="3" ref="H26:H55">$G26*30</f>
        <v>90</v>
      </c>
      <c r="I26" s="923"/>
      <c r="J26" s="803"/>
      <c r="K26" s="920"/>
      <c r="L26" s="803"/>
      <c r="M26" s="775"/>
      <c r="N26" s="1162"/>
      <c r="O26" s="2662"/>
      <c r="P26" s="2663"/>
      <c r="Q26" s="1185"/>
      <c r="R26" s="2653"/>
      <c r="S26" s="2654"/>
      <c r="T26" s="1185"/>
      <c r="U26" s="749"/>
      <c r="V26" s="750"/>
      <c r="W26" s="27" t="s">
        <v>519</v>
      </c>
      <c r="AU26" s="29" t="s">
        <v>556</v>
      </c>
      <c r="AV26" s="1273">
        <f>SUMIF(AT$26:AT$55,1,G$26:G$55)</f>
        <v>25</v>
      </c>
    </row>
    <row r="27" spans="1:48" ht="18.75" customHeight="1">
      <c r="A27" s="1757" t="s">
        <v>147</v>
      </c>
      <c r="B27" s="1127" t="s">
        <v>60</v>
      </c>
      <c r="C27" s="1796"/>
      <c r="D27" s="1123"/>
      <c r="E27" s="1123"/>
      <c r="F27" s="1184"/>
      <c r="G27" s="1004">
        <f>G28+G29</f>
        <v>8</v>
      </c>
      <c r="H27" s="1797">
        <f>H28+H29</f>
        <v>240</v>
      </c>
      <c r="I27" s="1123"/>
      <c r="J27" s="787"/>
      <c r="K27" s="1161"/>
      <c r="L27" s="787"/>
      <c r="M27" s="775"/>
      <c r="N27" s="1162"/>
      <c r="O27" s="2660"/>
      <c r="P27" s="2661"/>
      <c r="Q27" s="1185"/>
      <c r="R27" s="2623"/>
      <c r="S27" s="2624"/>
      <c r="T27" s="1185"/>
      <c r="U27" s="749"/>
      <c r="V27" s="750"/>
      <c r="AU27" s="29" t="s">
        <v>557</v>
      </c>
      <c r="AV27" s="1273">
        <f>SUMIF(AT$26:AT$55,2,G$26:G$55)</f>
        <v>6</v>
      </c>
    </row>
    <row r="28" spans="1:48" ht="18.75" customHeight="1">
      <c r="A28" s="1766"/>
      <c r="B28" s="1130" t="s">
        <v>55</v>
      </c>
      <c r="C28" s="1796"/>
      <c r="D28" s="1123"/>
      <c r="E28" s="1123"/>
      <c r="F28" s="1184"/>
      <c r="G28" s="1827">
        <v>3.5</v>
      </c>
      <c r="H28" s="1163">
        <f t="shared" si="3"/>
        <v>105</v>
      </c>
      <c r="I28" s="1123"/>
      <c r="J28" s="787"/>
      <c r="K28" s="1161"/>
      <c r="L28" s="787"/>
      <c r="M28" s="775"/>
      <c r="N28" s="1162"/>
      <c r="O28" s="2660"/>
      <c r="P28" s="2661"/>
      <c r="Q28" s="1185"/>
      <c r="R28" s="2623"/>
      <c r="S28" s="2624"/>
      <c r="T28" s="1185"/>
      <c r="U28" s="749"/>
      <c r="V28" s="750"/>
      <c r="X28" s="27" t="s">
        <v>516</v>
      </c>
      <c r="Y28" s="27" t="s">
        <v>517</v>
      </c>
      <c r="Z28" s="27" t="s">
        <v>518</v>
      </c>
      <c r="AU28" s="29" t="s">
        <v>30</v>
      </c>
      <c r="AV28" s="1273">
        <f>SUMIF(AT$26:AT$55,3,G$26:G$55)</f>
        <v>3</v>
      </c>
    </row>
    <row r="29" spans="1:48" s="58" customFormat="1" ht="18.75" customHeight="1">
      <c r="A29" s="1757" t="s">
        <v>464</v>
      </c>
      <c r="B29" s="1798" t="s">
        <v>56</v>
      </c>
      <c r="C29" s="1796">
        <v>1</v>
      </c>
      <c r="D29" s="1123"/>
      <c r="E29" s="1123"/>
      <c r="F29" s="1184"/>
      <c r="G29" s="1004">
        <v>4.5</v>
      </c>
      <c r="H29" s="1159">
        <f t="shared" si="3"/>
        <v>135</v>
      </c>
      <c r="I29" s="1124">
        <v>12</v>
      </c>
      <c r="J29" s="743" t="s">
        <v>116</v>
      </c>
      <c r="K29" s="742" t="s">
        <v>115</v>
      </c>
      <c r="L29" s="744"/>
      <c r="M29" s="775">
        <f>$H29-$I29</f>
        <v>123</v>
      </c>
      <c r="N29" s="774" t="s">
        <v>113</v>
      </c>
      <c r="O29" s="2660"/>
      <c r="P29" s="2661"/>
      <c r="Q29" s="1185"/>
      <c r="R29" s="2623"/>
      <c r="S29" s="2624"/>
      <c r="T29" s="1185"/>
      <c r="U29" s="749"/>
      <c r="V29" s="750"/>
      <c r="AT29" s="58">
        <v>1</v>
      </c>
      <c r="AU29" s="29"/>
      <c r="AV29" s="1706">
        <f>SUM(AV26:AV28)</f>
        <v>34</v>
      </c>
    </row>
    <row r="30" spans="1:25" ht="15.75">
      <c r="A30" s="1757" t="s">
        <v>148</v>
      </c>
      <c r="B30" s="1127" t="s">
        <v>58</v>
      </c>
      <c r="C30" s="1796"/>
      <c r="D30" s="1123"/>
      <c r="E30" s="1123"/>
      <c r="F30" s="1184"/>
      <c r="G30" s="1004">
        <f>SUM(G$31:G$32)</f>
        <v>16</v>
      </c>
      <c r="H30" s="1797">
        <f>SUM(H$31:H$32)</f>
        <v>480</v>
      </c>
      <c r="I30" s="1123"/>
      <c r="J30" s="787"/>
      <c r="K30" s="1161"/>
      <c r="L30" s="787"/>
      <c r="M30" s="775"/>
      <c r="N30" s="1162"/>
      <c r="O30" s="2660"/>
      <c r="P30" s="2661"/>
      <c r="Q30" s="1185"/>
      <c r="R30" s="2623"/>
      <c r="S30" s="2624"/>
      <c r="T30" s="1185"/>
      <c r="U30" s="749"/>
      <c r="V30" s="750"/>
      <c r="X30" s="27">
        <v>8</v>
      </c>
      <c r="Y30" s="27">
        <v>4</v>
      </c>
    </row>
    <row r="31" spans="1:25" ht="15.75">
      <c r="A31" s="1766"/>
      <c r="B31" s="1130" t="s">
        <v>55</v>
      </c>
      <c r="C31" s="1796"/>
      <c r="D31" s="1123"/>
      <c r="E31" s="1123"/>
      <c r="F31" s="1184"/>
      <c r="G31" s="762">
        <v>8</v>
      </c>
      <c r="H31" s="1163">
        <f t="shared" si="3"/>
        <v>240</v>
      </c>
      <c r="I31" s="1123"/>
      <c r="J31" s="787"/>
      <c r="K31" s="1161"/>
      <c r="L31" s="787"/>
      <c r="M31" s="775"/>
      <c r="N31" s="1162"/>
      <c r="O31" s="2660"/>
      <c r="P31" s="2661"/>
      <c r="Q31" s="1185"/>
      <c r="R31" s="2623"/>
      <c r="S31" s="2624"/>
      <c r="T31" s="1185"/>
      <c r="U31" s="749"/>
      <c r="V31" s="750"/>
      <c r="X31" s="27">
        <v>12</v>
      </c>
      <c r="Y31" s="27">
        <v>4</v>
      </c>
    </row>
    <row r="32" spans="1:24" s="58" customFormat="1" ht="15.75">
      <c r="A32" s="1757" t="s">
        <v>149</v>
      </c>
      <c r="B32" s="1798" t="s">
        <v>56</v>
      </c>
      <c r="C32" s="1796"/>
      <c r="D32" s="1123"/>
      <c r="E32" s="1123"/>
      <c r="F32" s="1184"/>
      <c r="G32" s="752">
        <f>G33+G34</f>
        <v>8</v>
      </c>
      <c r="H32" s="1160">
        <f>SUM(H$33:H$34)</f>
        <v>240</v>
      </c>
      <c r="I32" s="1164">
        <f>SUM(I$33:I$34)</f>
        <v>28</v>
      </c>
      <c r="J32" s="743">
        <v>20</v>
      </c>
      <c r="K32" s="1165"/>
      <c r="L32" s="743">
        <v>8</v>
      </c>
      <c r="M32" s="775">
        <f>SUM(M$33:M$34)</f>
        <v>212</v>
      </c>
      <c r="N32" s="774"/>
      <c r="O32" s="2660"/>
      <c r="P32" s="2661"/>
      <c r="Q32" s="1185"/>
      <c r="R32" s="2623"/>
      <c r="S32" s="2624"/>
      <c r="T32" s="1185"/>
      <c r="U32" s="749"/>
      <c r="V32" s="750"/>
      <c r="X32" s="58">
        <v>4</v>
      </c>
    </row>
    <row r="33" spans="1:46" s="58" customFormat="1" ht="15.75">
      <c r="A33" s="1757" t="s">
        <v>276</v>
      </c>
      <c r="B33" s="1798" t="s">
        <v>56</v>
      </c>
      <c r="C33" s="1796">
        <v>1</v>
      </c>
      <c r="D33" s="1123"/>
      <c r="E33" s="1123"/>
      <c r="F33" s="1184"/>
      <c r="G33" s="752">
        <v>4</v>
      </c>
      <c r="H33" s="1159">
        <f t="shared" si="3"/>
        <v>120</v>
      </c>
      <c r="I33" s="1124">
        <v>16</v>
      </c>
      <c r="J33" s="742" t="s">
        <v>125</v>
      </c>
      <c r="K33" s="1165"/>
      <c r="L33" s="742" t="s">
        <v>333</v>
      </c>
      <c r="M33" s="775">
        <f>$H33-$I33</f>
        <v>104</v>
      </c>
      <c r="N33" s="774" t="s">
        <v>465</v>
      </c>
      <c r="O33" s="2660"/>
      <c r="P33" s="2661"/>
      <c r="Q33" s="1185"/>
      <c r="R33" s="2623"/>
      <c r="S33" s="2624"/>
      <c r="T33" s="1185"/>
      <c r="U33" s="749"/>
      <c r="V33" s="750"/>
      <c r="X33" s="58">
        <v>8</v>
      </c>
      <c r="Y33" s="58">
        <v>6</v>
      </c>
      <c r="AT33" s="58">
        <v>1</v>
      </c>
    </row>
    <row r="34" spans="1:46" s="58" customFormat="1" ht="15.75">
      <c r="A34" s="1757" t="s">
        <v>277</v>
      </c>
      <c r="B34" s="1798" t="s">
        <v>56</v>
      </c>
      <c r="C34" s="1796">
        <v>2</v>
      </c>
      <c r="D34" s="1123"/>
      <c r="E34" s="1123"/>
      <c r="F34" s="1184"/>
      <c r="G34" s="752">
        <v>4</v>
      </c>
      <c r="H34" s="1159">
        <f t="shared" si="3"/>
        <v>120</v>
      </c>
      <c r="I34" s="1124">
        <v>12</v>
      </c>
      <c r="J34" s="742" t="s">
        <v>127</v>
      </c>
      <c r="K34" s="1165"/>
      <c r="L34" s="742" t="s">
        <v>333</v>
      </c>
      <c r="M34" s="775">
        <f>$H34-$I34</f>
        <v>108</v>
      </c>
      <c r="N34" s="774"/>
      <c r="O34" s="2609" t="s">
        <v>113</v>
      </c>
      <c r="P34" s="2610"/>
      <c r="Q34" s="1185"/>
      <c r="R34" s="2623"/>
      <c r="S34" s="2624"/>
      <c r="T34" s="1185"/>
      <c r="U34" s="749"/>
      <c r="V34" s="750"/>
      <c r="X34" s="58">
        <v>4</v>
      </c>
      <c r="AT34" s="58">
        <v>1</v>
      </c>
    </row>
    <row r="35" spans="1:22" ht="31.5">
      <c r="A35" s="1757" t="s">
        <v>150</v>
      </c>
      <c r="B35" s="1127" t="s">
        <v>64</v>
      </c>
      <c r="C35" s="1796"/>
      <c r="D35" s="1123"/>
      <c r="E35" s="1123"/>
      <c r="F35" s="1184"/>
      <c r="G35" s="752">
        <f>SUM(G$36:G$37)</f>
        <v>8</v>
      </c>
      <c r="H35" s="1160">
        <f>SUM(H$36:H$37)</f>
        <v>240</v>
      </c>
      <c r="I35" s="1123"/>
      <c r="J35" s="787"/>
      <c r="K35" s="1161"/>
      <c r="L35" s="787"/>
      <c r="M35" s="775"/>
      <c r="N35" s="1162"/>
      <c r="O35" s="2660"/>
      <c r="P35" s="2661"/>
      <c r="Q35" s="1185"/>
      <c r="R35" s="2623"/>
      <c r="S35" s="2624"/>
      <c r="T35" s="1185"/>
      <c r="U35" s="749"/>
      <c r="V35" s="750"/>
    </row>
    <row r="36" spans="1:22" ht="15.75">
      <c r="A36" s="1766"/>
      <c r="B36" s="1130" t="s">
        <v>55</v>
      </c>
      <c r="C36" s="1796"/>
      <c r="D36" s="1123"/>
      <c r="E36" s="1123"/>
      <c r="F36" s="1184"/>
      <c r="G36" s="762">
        <v>4</v>
      </c>
      <c r="H36" s="1163">
        <f t="shared" si="3"/>
        <v>120</v>
      </c>
      <c r="I36" s="1123"/>
      <c r="J36" s="787"/>
      <c r="K36" s="1161"/>
      <c r="L36" s="787"/>
      <c r="M36" s="775"/>
      <c r="N36" s="1162"/>
      <c r="O36" s="2660"/>
      <c r="P36" s="2661"/>
      <c r="Q36" s="1185"/>
      <c r="R36" s="2623"/>
      <c r="S36" s="2624"/>
      <c r="T36" s="1185"/>
      <c r="U36" s="749"/>
      <c r="V36" s="750"/>
    </row>
    <row r="37" spans="1:46" s="58" customFormat="1" ht="15.75">
      <c r="A37" s="1757" t="s">
        <v>278</v>
      </c>
      <c r="B37" s="1798" t="s">
        <v>56</v>
      </c>
      <c r="C37" s="1796">
        <v>1</v>
      </c>
      <c r="D37" s="1123"/>
      <c r="E37" s="1123"/>
      <c r="F37" s="1184"/>
      <c r="G37" s="752">
        <v>4</v>
      </c>
      <c r="H37" s="1159">
        <f t="shared" si="3"/>
        <v>120</v>
      </c>
      <c r="I37" s="1124">
        <v>4</v>
      </c>
      <c r="J37" s="742" t="s">
        <v>116</v>
      </c>
      <c r="K37" s="1165"/>
      <c r="L37" s="744"/>
      <c r="M37" s="775">
        <f>$H37-$I37</f>
        <v>116</v>
      </c>
      <c r="N37" s="774" t="s">
        <v>116</v>
      </c>
      <c r="O37" s="2660"/>
      <c r="P37" s="2661"/>
      <c r="Q37" s="1185"/>
      <c r="R37" s="2623"/>
      <c r="S37" s="2624"/>
      <c r="T37" s="1185"/>
      <c r="U37" s="749"/>
      <c r="V37" s="750"/>
      <c r="AT37" s="58">
        <v>1</v>
      </c>
    </row>
    <row r="38" spans="1:22" ht="15.75">
      <c r="A38" s="1757" t="s">
        <v>151</v>
      </c>
      <c r="B38" s="1127" t="s">
        <v>62</v>
      </c>
      <c r="C38" s="1796"/>
      <c r="D38" s="1123"/>
      <c r="E38" s="1123"/>
      <c r="F38" s="1184"/>
      <c r="G38" s="752">
        <v>8</v>
      </c>
      <c r="H38" s="1160">
        <f>SUM(H$39:H$40)</f>
        <v>240</v>
      </c>
      <c r="I38" s="1161"/>
      <c r="J38" s="787"/>
      <c r="K38" s="1161"/>
      <c r="L38" s="787"/>
      <c r="M38" s="775"/>
      <c r="N38" s="1162"/>
      <c r="O38" s="2660"/>
      <c r="P38" s="2661"/>
      <c r="Q38" s="1185"/>
      <c r="R38" s="2623"/>
      <c r="S38" s="2624"/>
      <c r="T38" s="1185"/>
      <c r="U38" s="749"/>
      <c r="V38" s="750"/>
    </row>
    <row r="39" spans="1:22" ht="15.75">
      <c r="A39" s="1766"/>
      <c r="B39" s="1130" t="s">
        <v>55</v>
      </c>
      <c r="C39" s="1796"/>
      <c r="D39" s="1123"/>
      <c r="E39" s="1123"/>
      <c r="F39" s="1184"/>
      <c r="G39" s="762">
        <v>2</v>
      </c>
      <c r="H39" s="1163">
        <f t="shared" si="3"/>
        <v>60</v>
      </c>
      <c r="I39" s="1161"/>
      <c r="J39" s="787"/>
      <c r="K39" s="1161"/>
      <c r="L39" s="787"/>
      <c r="M39" s="775"/>
      <c r="N39" s="1162"/>
      <c r="O39" s="2660"/>
      <c r="P39" s="2661"/>
      <c r="Q39" s="1185"/>
      <c r="R39" s="2623"/>
      <c r="S39" s="2624"/>
      <c r="T39" s="1185"/>
      <c r="U39" s="749"/>
      <c r="V39" s="750"/>
    </row>
    <row r="40" spans="1:46" s="58" customFormat="1" ht="15.75">
      <c r="A40" s="1757" t="s">
        <v>152</v>
      </c>
      <c r="B40" s="1798" t="s">
        <v>56</v>
      </c>
      <c r="C40" s="1799">
        <v>3</v>
      </c>
      <c r="D40" s="1123"/>
      <c r="E40" s="1123"/>
      <c r="F40" s="1184"/>
      <c r="G40" s="752">
        <v>6</v>
      </c>
      <c r="H40" s="1159">
        <f t="shared" si="3"/>
        <v>180</v>
      </c>
      <c r="I40" s="743">
        <v>14</v>
      </c>
      <c r="J40" s="742" t="s">
        <v>127</v>
      </c>
      <c r="K40" s="1165"/>
      <c r="L40" s="742" t="s">
        <v>124</v>
      </c>
      <c r="M40" s="775">
        <f>$H40-$I40</f>
        <v>166</v>
      </c>
      <c r="N40" s="774"/>
      <c r="O40" s="2660"/>
      <c r="P40" s="2661"/>
      <c r="Q40" s="1214" t="s">
        <v>477</v>
      </c>
      <c r="R40" s="2623"/>
      <c r="S40" s="2624"/>
      <c r="T40" s="1185"/>
      <c r="U40" s="749"/>
      <c r="V40" s="750"/>
      <c r="AT40" s="58">
        <v>2</v>
      </c>
    </row>
    <row r="41" spans="1:22" ht="31.5">
      <c r="A41" s="1757" t="s">
        <v>153</v>
      </c>
      <c r="B41" s="1800" t="s">
        <v>159</v>
      </c>
      <c r="C41" s="1796"/>
      <c r="D41" s="1123"/>
      <c r="E41" s="1123"/>
      <c r="F41" s="1184"/>
      <c r="G41" s="752">
        <f>SUM(G$42:G$44)</f>
        <v>4</v>
      </c>
      <c r="H41" s="1160">
        <f>SUM(H$42:H$44)</f>
        <v>120</v>
      </c>
      <c r="I41" s="923"/>
      <c r="J41" s="803"/>
      <c r="K41" s="920"/>
      <c r="L41" s="803"/>
      <c r="M41" s="775"/>
      <c r="N41" s="1162"/>
      <c r="O41" s="2660"/>
      <c r="P41" s="2661"/>
      <c r="Q41" s="1185"/>
      <c r="R41" s="2623"/>
      <c r="S41" s="2624"/>
      <c r="T41" s="1185"/>
      <c r="U41" s="749"/>
      <c r="V41" s="750"/>
    </row>
    <row r="42" spans="1:22" ht="20.25" customHeight="1">
      <c r="A42" s="1757"/>
      <c r="B42" s="1130" t="s">
        <v>158</v>
      </c>
      <c r="C42" s="1796"/>
      <c r="D42" s="1123"/>
      <c r="E42" s="1123"/>
      <c r="F42" s="1184"/>
      <c r="G42" s="762">
        <v>2</v>
      </c>
      <c r="H42" s="1163">
        <f t="shared" si="3"/>
        <v>60</v>
      </c>
      <c r="I42" s="923"/>
      <c r="J42" s="803"/>
      <c r="K42" s="920"/>
      <c r="L42" s="803"/>
      <c r="M42" s="775"/>
      <c r="N42" s="1162"/>
      <c r="O42" s="2660"/>
      <c r="P42" s="2661"/>
      <c r="Q42" s="1185"/>
      <c r="R42" s="2623"/>
      <c r="S42" s="2624"/>
      <c r="T42" s="1185"/>
      <c r="U42" s="749"/>
      <c r="V42" s="750"/>
    </row>
    <row r="43" spans="1:22" ht="15.75">
      <c r="A43" s="1757"/>
      <c r="B43" s="1130" t="s">
        <v>160</v>
      </c>
      <c r="C43" s="1796"/>
      <c r="D43" s="1123"/>
      <c r="E43" s="1123"/>
      <c r="F43" s="1184"/>
      <c r="G43" s="762">
        <v>0.5</v>
      </c>
      <c r="H43" s="1163">
        <f t="shared" si="3"/>
        <v>15</v>
      </c>
      <c r="I43" s="923"/>
      <c r="J43" s="803"/>
      <c r="K43" s="920"/>
      <c r="L43" s="803"/>
      <c r="M43" s="775"/>
      <c r="N43" s="1162"/>
      <c r="O43" s="2660"/>
      <c r="P43" s="2661"/>
      <c r="Q43" s="1185"/>
      <c r="R43" s="2623"/>
      <c r="S43" s="2624"/>
      <c r="T43" s="1185"/>
      <c r="U43" s="749"/>
      <c r="V43" s="750"/>
    </row>
    <row r="44" spans="1:46" s="58" customFormat="1" ht="15.75">
      <c r="A44" s="1757" t="s">
        <v>165</v>
      </c>
      <c r="B44" s="1798" t="s">
        <v>56</v>
      </c>
      <c r="C44" s="1799">
        <v>5</v>
      </c>
      <c r="D44" s="1123"/>
      <c r="E44" s="1123"/>
      <c r="F44" s="1184"/>
      <c r="G44" s="752">
        <v>1.5</v>
      </c>
      <c r="H44" s="1159">
        <f t="shared" si="3"/>
        <v>45</v>
      </c>
      <c r="I44" s="1124">
        <v>4</v>
      </c>
      <c r="J44" s="742" t="s">
        <v>116</v>
      </c>
      <c r="K44" s="743"/>
      <c r="L44" s="744"/>
      <c r="M44" s="775">
        <f>$H44-$I44</f>
        <v>41</v>
      </c>
      <c r="N44" s="1162"/>
      <c r="O44" s="2660"/>
      <c r="P44" s="2661"/>
      <c r="Q44" s="1185"/>
      <c r="R44" s="2623"/>
      <c r="S44" s="2624"/>
      <c r="T44" s="1214" t="s">
        <v>116</v>
      </c>
      <c r="U44" s="2095"/>
      <c r="V44" s="750"/>
      <c r="Z44" s="58" t="s">
        <v>584</v>
      </c>
      <c r="AT44" s="58">
        <v>3</v>
      </c>
    </row>
    <row r="45" spans="1:40" s="58" customFormat="1" ht="31.5">
      <c r="A45" s="1757"/>
      <c r="B45" s="1127" t="s">
        <v>90</v>
      </c>
      <c r="C45" s="1799"/>
      <c r="D45" s="787"/>
      <c r="E45" s="787"/>
      <c r="F45" s="1716"/>
      <c r="G45" s="1004">
        <f>G46+G47</f>
        <v>3</v>
      </c>
      <c r="H45" s="1159">
        <f t="shared" si="3"/>
        <v>90</v>
      </c>
      <c r="I45" s="923"/>
      <c r="J45" s="803"/>
      <c r="K45" s="920"/>
      <c r="L45" s="803"/>
      <c r="M45" s="1801"/>
      <c r="N45" s="1802"/>
      <c r="O45" s="2660"/>
      <c r="P45" s="2661"/>
      <c r="Q45" s="1185"/>
      <c r="R45" s="2623"/>
      <c r="S45" s="2624"/>
      <c r="T45" s="1185"/>
      <c r="U45" s="749"/>
      <c r="V45" s="750"/>
      <c r="Z45" s="2879" t="s">
        <v>30</v>
      </c>
      <c r="AA45" s="2879"/>
      <c r="AB45" s="2879"/>
      <c r="AC45" s="2879"/>
      <c r="AD45" s="2879" t="s">
        <v>31</v>
      </c>
      <c r="AE45" s="2879"/>
      <c r="AF45" s="2879"/>
      <c r="AG45" s="2879"/>
      <c r="AH45" s="2879" t="s">
        <v>32</v>
      </c>
      <c r="AI45" s="2879"/>
      <c r="AJ45" s="2879"/>
      <c r="AK45" s="2879"/>
      <c r="AL45" s="1263" t="s">
        <v>525</v>
      </c>
      <c r="AM45" s="1263" t="s">
        <v>526</v>
      </c>
      <c r="AN45" s="1682" t="s">
        <v>517</v>
      </c>
    </row>
    <row r="46" spans="1:40" s="58" customFormat="1" ht="15.75">
      <c r="A46" s="1757"/>
      <c r="B46" s="1130" t="s">
        <v>55</v>
      </c>
      <c r="C46" s="1799"/>
      <c r="D46" s="787"/>
      <c r="E46" s="787"/>
      <c r="F46" s="1716"/>
      <c r="G46" s="1803">
        <v>1.5</v>
      </c>
      <c r="H46" s="1159">
        <f t="shared" si="3"/>
        <v>45</v>
      </c>
      <c r="I46" s="923"/>
      <c r="J46" s="803"/>
      <c r="K46" s="920"/>
      <c r="L46" s="803"/>
      <c r="M46" s="1801"/>
      <c r="N46" s="1802"/>
      <c r="O46" s="2660"/>
      <c r="P46" s="2661"/>
      <c r="Q46" s="1185"/>
      <c r="R46" s="2623"/>
      <c r="S46" s="2624"/>
      <c r="T46" s="1185"/>
      <c r="U46" s="749"/>
      <c r="V46" s="750"/>
      <c r="Z46" s="2879" t="s">
        <v>576</v>
      </c>
      <c r="AA46" s="2879"/>
      <c r="AB46" s="2879" t="s">
        <v>577</v>
      </c>
      <c r="AC46" s="2879"/>
      <c r="AD46" s="2879" t="s">
        <v>578</v>
      </c>
      <c r="AE46" s="2879"/>
      <c r="AF46" s="2879" t="s">
        <v>579</v>
      </c>
      <c r="AG46" s="2879"/>
      <c r="AH46" s="2879" t="s">
        <v>520</v>
      </c>
      <c r="AI46" s="2879"/>
      <c r="AJ46" s="2879" t="s">
        <v>522</v>
      </c>
      <c r="AK46" s="2879"/>
      <c r="AL46" s="1263"/>
      <c r="AM46" s="1263"/>
      <c r="AN46" s="1682"/>
    </row>
    <row r="47" spans="1:46" s="58" customFormat="1" ht="15.75">
      <c r="A47" s="1757"/>
      <c r="B47" s="1804" t="s">
        <v>56</v>
      </c>
      <c r="C47" s="1805">
        <v>5</v>
      </c>
      <c r="D47" s="1806"/>
      <c r="E47" s="1806"/>
      <c r="F47" s="1807"/>
      <c r="G47" s="1808">
        <v>1.5</v>
      </c>
      <c r="H47" s="1159">
        <f t="shared" si="3"/>
        <v>45</v>
      </c>
      <c r="I47" s="1189">
        <v>4</v>
      </c>
      <c r="J47" s="818" t="s">
        <v>116</v>
      </c>
      <c r="K47" s="1190"/>
      <c r="L47" s="823"/>
      <c r="M47" s="800">
        <f>H47-I47</f>
        <v>41</v>
      </c>
      <c r="N47" s="1802"/>
      <c r="O47" s="2660"/>
      <c r="P47" s="2661"/>
      <c r="Q47" s="1185"/>
      <c r="R47" s="2623"/>
      <c r="S47" s="2624"/>
      <c r="T47" s="1214" t="s">
        <v>116</v>
      </c>
      <c r="U47" s="749"/>
      <c r="V47" s="750"/>
      <c r="Z47" s="1263" t="s">
        <v>39</v>
      </c>
      <c r="AA47" s="1263" t="s">
        <v>521</v>
      </c>
      <c r="AB47" s="1263" t="s">
        <v>39</v>
      </c>
      <c r="AC47" s="1263" t="s">
        <v>521</v>
      </c>
      <c r="AD47" s="1263" t="s">
        <v>39</v>
      </c>
      <c r="AE47" s="1263" t="s">
        <v>521</v>
      </c>
      <c r="AF47" s="1263" t="s">
        <v>39</v>
      </c>
      <c r="AG47" s="1263" t="s">
        <v>521</v>
      </c>
      <c r="AH47" s="1263" t="s">
        <v>586</v>
      </c>
      <c r="AI47" s="1263" t="s">
        <v>574</v>
      </c>
      <c r="AJ47" s="1263" t="s">
        <v>586</v>
      </c>
      <c r="AK47" s="1263" t="s">
        <v>574</v>
      </c>
      <c r="AL47" s="1263"/>
      <c r="AM47" s="1263"/>
      <c r="AN47" s="1682"/>
      <c r="AT47" s="58">
        <v>3</v>
      </c>
    </row>
    <row r="48" spans="1:40" ht="15.75">
      <c r="A48" s="1757" t="s">
        <v>154</v>
      </c>
      <c r="B48" s="1127" t="s">
        <v>57</v>
      </c>
      <c r="C48" s="1796"/>
      <c r="D48" s="1123"/>
      <c r="E48" s="1123"/>
      <c r="F48" s="1184"/>
      <c r="G48" s="752">
        <f>SUM(G$49:G$50)</f>
        <v>11</v>
      </c>
      <c r="H48" s="1160">
        <f>SUM(H$49:H$50)</f>
        <v>330</v>
      </c>
      <c r="I48" s="1161"/>
      <c r="J48" s="787"/>
      <c r="K48" s="1161"/>
      <c r="L48" s="787"/>
      <c r="M48" s="775"/>
      <c r="N48" s="1162"/>
      <c r="O48" s="2660"/>
      <c r="P48" s="2661"/>
      <c r="Q48" s="1185"/>
      <c r="R48" s="2623"/>
      <c r="S48" s="2624"/>
      <c r="T48" s="1185"/>
      <c r="U48" s="749"/>
      <c r="V48" s="750"/>
      <c r="Z48" s="27">
        <v>40</v>
      </c>
      <c r="AA48" s="27">
        <v>14</v>
      </c>
      <c r="AB48" s="27">
        <v>16</v>
      </c>
      <c r="AC48" s="27">
        <v>10</v>
      </c>
      <c r="AD48" s="27">
        <v>12</v>
      </c>
      <c r="AE48" s="27">
        <v>2</v>
      </c>
      <c r="AF48" s="27">
        <v>0</v>
      </c>
      <c r="AG48" s="27">
        <v>0</v>
      </c>
      <c r="AH48" s="27">
        <v>8</v>
      </c>
      <c r="AI48" s="27">
        <v>0</v>
      </c>
      <c r="AJ48" s="27">
        <v>4</v>
      </c>
      <c r="AK48" s="27">
        <v>0</v>
      </c>
      <c r="AL48" s="27">
        <v>68</v>
      </c>
      <c r="AM48" s="27">
        <v>18</v>
      </c>
      <c r="AN48" s="27">
        <v>20</v>
      </c>
    </row>
    <row r="49" spans="1:22" ht="15.75">
      <c r="A49" s="1766"/>
      <c r="B49" s="1130" t="s">
        <v>55</v>
      </c>
      <c r="C49" s="1796"/>
      <c r="D49" s="1123"/>
      <c r="E49" s="1123"/>
      <c r="F49" s="1184"/>
      <c r="G49" s="762">
        <v>5</v>
      </c>
      <c r="H49" s="1163">
        <f t="shared" si="3"/>
        <v>150</v>
      </c>
      <c r="I49" s="1161"/>
      <c r="J49" s="787"/>
      <c r="K49" s="1161"/>
      <c r="L49" s="787"/>
      <c r="M49" s="775"/>
      <c r="N49" s="1162"/>
      <c r="O49" s="2660"/>
      <c r="P49" s="2661"/>
      <c r="Q49" s="1185"/>
      <c r="R49" s="2623"/>
      <c r="S49" s="2624"/>
      <c r="T49" s="1185"/>
      <c r="U49" s="749"/>
      <c r="V49" s="750"/>
    </row>
    <row r="50" spans="1:22" s="58" customFormat="1" ht="15.75">
      <c r="A50" s="1757" t="s">
        <v>155</v>
      </c>
      <c r="B50" s="1798" t="s">
        <v>56</v>
      </c>
      <c r="C50" s="1796"/>
      <c r="D50" s="1123"/>
      <c r="E50" s="1123"/>
      <c r="F50" s="1184"/>
      <c r="G50" s="752">
        <v>6</v>
      </c>
      <c r="H50" s="1160">
        <f>SUM(H$51:H$52)</f>
        <v>180</v>
      </c>
      <c r="I50" s="1164">
        <f>SUM(I$51:I$52)</f>
        <v>28</v>
      </c>
      <c r="J50" s="743">
        <v>16</v>
      </c>
      <c r="K50" s="1165">
        <v>12</v>
      </c>
      <c r="L50" s="742"/>
      <c r="M50" s="775">
        <f>SUM(M$51:M$52)</f>
        <v>152</v>
      </c>
      <c r="N50" s="774"/>
      <c r="O50" s="2660"/>
      <c r="P50" s="2661"/>
      <c r="Q50" s="1185"/>
      <c r="R50" s="2623"/>
      <c r="S50" s="2624"/>
      <c r="T50" s="1185"/>
      <c r="U50" s="749"/>
      <c r="V50" s="750"/>
    </row>
    <row r="51" spans="1:46" s="58" customFormat="1" ht="15.75">
      <c r="A51" s="1757" t="s">
        <v>166</v>
      </c>
      <c r="B51" s="1798" t="s">
        <v>56</v>
      </c>
      <c r="C51" s="1796"/>
      <c r="D51" s="1171">
        <v>1</v>
      </c>
      <c r="E51" s="1123"/>
      <c r="F51" s="1184"/>
      <c r="G51" s="752">
        <v>3</v>
      </c>
      <c r="H51" s="1159">
        <f t="shared" si="3"/>
        <v>90</v>
      </c>
      <c r="I51" s="1124">
        <v>14</v>
      </c>
      <c r="J51" s="742" t="s">
        <v>127</v>
      </c>
      <c r="K51" s="1165" t="s">
        <v>126</v>
      </c>
      <c r="L51" s="742"/>
      <c r="M51" s="775">
        <f>$H51-$I51</f>
        <v>76</v>
      </c>
      <c r="N51" s="774" t="s">
        <v>129</v>
      </c>
      <c r="O51" s="2660"/>
      <c r="P51" s="2661"/>
      <c r="Q51" s="1185"/>
      <c r="R51" s="2623"/>
      <c r="S51" s="2624"/>
      <c r="T51" s="1185"/>
      <c r="U51" s="749"/>
      <c r="V51" s="750"/>
      <c r="AT51" s="58">
        <v>1</v>
      </c>
    </row>
    <row r="52" spans="1:46" s="58" customFormat="1" ht="15.75">
      <c r="A52" s="1757" t="s">
        <v>167</v>
      </c>
      <c r="B52" s="1798" t="s">
        <v>56</v>
      </c>
      <c r="C52" s="1799">
        <v>2</v>
      </c>
      <c r="D52" s="1123"/>
      <c r="E52" s="1123"/>
      <c r="F52" s="1184"/>
      <c r="G52" s="752">
        <v>3</v>
      </c>
      <c r="H52" s="1159">
        <f t="shared" si="3"/>
        <v>90</v>
      </c>
      <c r="I52" s="1124">
        <v>14</v>
      </c>
      <c r="J52" s="742" t="s">
        <v>127</v>
      </c>
      <c r="K52" s="1165" t="s">
        <v>126</v>
      </c>
      <c r="L52" s="742"/>
      <c r="M52" s="775">
        <f>$H52-$I52</f>
        <v>76</v>
      </c>
      <c r="N52" s="774"/>
      <c r="O52" s="2609" t="s">
        <v>129</v>
      </c>
      <c r="P52" s="2610"/>
      <c r="Q52" s="1185"/>
      <c r="R52" s="2623"/>
      <c r="S52" s="2624"/>
      <c r="T52" s="1185"/>
      <c r="U52" s="749"/>
      <c r="V52" s="750"/>
      <c r="AT52" s="58">
        <v>1</v>
      </c>
    </row>
    <row r="53" spans="1:22" ht="15.75">
      <c r="A53" s="1757" t="s">
        <v>156</v>
      </c>
      <c r="B53" s="1127" t="s">
        <v>59</v>
      </c>
      <c r="C53" s="1796"/>
      <c r="D53" s="1123"/>
      <c r="E53" s="1123"/>
      <c r="F53" s="1184"/>
      <c r="G53" s="1186">
        <f>SUM(G$54:G$55)</f>
        <v>5</v>
      </c>
      <c r="H53" s="741">
        <f>SUM(H$54:H$55)</f>
        <v>150</v>
      </c>
      <c r="I53" s="1123"/>
      <c r="J53" s="787"/>
      <c r="K53" s="1161"/>
      <c r="L53" s="787"/>
      <c r="M53" s="775"/>
      <c r="N53" s="1162"/>
      <c r="O53" s="2660"/>
      <c r="P53" s="2661"/>
      <c r="Q53" s="1185"/>
      <c r="R53" s="2623"/>
      <c r="S53" s="2624"/>
      <c r="T53" s="1185"/>
      <c r="U53" s="749"/>
      <c r="V53" s="750"/>
    </row>
    <row r="54" spans="1:22" ht="15.75">
      <c r="A54" s="1766"/>
      <c r="B54" s="1130" t="s">
        <v>55</v>
      </c>
      <c r="C54" s="1796"/>
      <c r="D54" s="1123"/>
      <c r="E54" s="1123"/>
      <c r="F54" s="1184"/>
      <c r="G54" s="762">
        <v>2.5</v>
      </c>
      <c r="H54" s="1163">
        <f t="shared" si="3"/>
        <v>75</v>
      </c>
      <c r="I54" s="1123"/>
      <c r="J54" s="787"/>
      <c r="K54" s="1161"/>
      <c r="L54" s="787"/>
      <c r="M54" s="775"/>
      <c r="N54" s="1162"/>
      <c r="O54" s="2660"/>
      <c r="P54" s="2661"/>
      <c r="Q54" s="1185"/>
      <c r="R54" s="2623"/>
      <c r="S54" s="2624"/>
      <c r="T54" s="1185"/>
      <c r="U54" s="749"/>
      <c r="V54" s="750"/>
    </row>
    <row r="55" spans="1:46" s="58" customFormat="1" ht="16.5" thickBot="1">
      <c r="A55" s="1809" t="s">
        <v>279</v>
      </c>
      <c r="B55" s="1804" t="s">
        <v>56</v>
      </c>
      <c r="C55" s="1810"/>
      <c r="D55" s="1187">
        <v>1</v>
      </c>
      <c r="E55" s="1187"/>
      <c r="F55" s="1188"/>
      <c r="G55" s="1233">
        <v>2.5</v>
      </c>
      <c r="H55" s="1234">
        <f t="shared" si="3"/>
        <v>75</v>
      </c>
      <c r="I55" s="1189">
        <v>4</v>
      </c>
      <c r="J55" s="1190">
        <v>4</v>
      </c>
      <c r="K55" s="1191"/>
      <c r="L55" s="1190"/>
      <c r="M55" s="1192">
        <f>$H55-$I55</f>
        <v>71</v>
      </c>
      <c r="N55" s="1193" t="s">
        <v>116</v>
      </c>
      <c r="O55" s="2660"/>
      <c r="P55" s="2661"/>
      <c r="Q55" s="1195"/>
      <c r="R55" s="2623"/>
      <c r="S55" s="2624"/>
      <c r="T55" s="1195"/>
      <c r="U55" s="1196"/>
      <c r="V55" s="1194"/>
      <c r="AT55" s="58">
        <v>1</v>
      </c>
    </row>
    <row r="56" spans="1:31" ht="17.25" customHeight="1" thickBot="1">
      <c r="A56" s="2755" t="s">
        <v>462</v>
      </c>
      <c r="B56" s="2756"/>
      <c r="C56" s="879"/>
      <c r="D56" s="1197"/>
      <c r="E56" s="1197"/>
      <c r="F56" s="1198"/>
      <c r="G56" s="1199">
        <f>G$26+G$27+G$30+G$35+G$38+G$41+G$48+G$53+G45</f>
        <v>66</v>
      </c>
      <c r="H56" s="1199">
        <f>H$26+H$27+H$30+H$35+H$38+H$41+H$48+H$53+H45</f>
        <v>1980</v>
      </c>
      <c r="I56" s="1200"/>
      <c r="J56" s="1200"/>
      <c r="K56" s="1200"/>
      <c r="L56" s="1200"/>
      <c r="M56" s="1201"/>
      <c r="N56" s="1202"/>
      <c r="O56" s="2682"/>
      <c r="P56" s="2683"/>
      <c r="Q56" s="1203"/>
      <c r="R56" s="2680"/>
      <c r="S56" s="2681"/>
      <c r="T56" s="1203"/>
      <c r="U56" s="892"/>
      <c r="V56" s="890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718" t="s">
        <v>79</v>
      </c>
      <c r="B57" s="2719"/>
      <c r="C57" s="879"/>
      <c r="D57" s="1197"/>
      <c r="E57" s="1197"/>
      <c r="F57" s="1198"/>
      <c r="G57" s="1204">
        <f>SUMIF($B$26:$B$55,"на базі ВНЗ 1 рівня",G$26:G$55)+G$26+G$42+G$43</f>
        <v>32</v>
      </c>
      <c r="H57" s="1205">
        <f>SUMIF($B$26:$B$55,"на базі ВНЗ 1 рівня",H$26:H$55)+H$26+H$42+H$43</f>
        <v>960</v>
      </c>
      <c r="I57" s="1206"/>
      <c r="J57" s="1053"/>
      <c r="K57" s="1206"/>
      <c r="L57" s="1053"/>
      <c r="M57" s="1207"/>
      <c r="N57" s="1202"/>
      <c r="O57" s="2682"/>
      <c r="P57" s="2683"/>
      <c r="Q57" s="1203"/>
      <c r="R57" s="2680"/>
      <c r="S57" s="2681"/>
      <c r="T57" s="1203"/>
      <c r="U57" s="892"/>
      <c r="V57" s="890"/>
      <c r="W57" s="27">
        <f>30*G57</f>
        <v>960</v>
      </c>
    </row>
    <row r="58" spans="1:23" ht="20.25" customHeight="1" thickBot="1">
      <c r="A58" s="2753" t="s">
        <v>231</v>
      </c>
      <c r="B58" s="2754"/>
      <c r="C58" s="1182"/>
      <c r="D58" s="1208"/>
      <c r="E58" s="1208"/>
      <c r="F58" s="1209"/>
      <c r="G58" s="1210">
        <f>G47+G29+G$32+G$37+G$40+G$44+G$50+G$55</f>
        <v>34</v>
      </c>
      <c r="H58" s="1210">
        <f>H47+H29+H$32+H$37+H$40+H$44+H$50+H$55</f>
        <v>1020</v>
      </c>
      <c r="I58" s="1210">
        <f>I47+I29+I$32+I$37+I$40+I$44+I$50+I$55</f>
        <v>98</v>
      </c>
      <c r="J58" s="1211">
        <v>64</v>
      </c>
      <c r="K58" s="1211">
        <v>20</v>
      </c>
      <c r="L58" s="1211">
        <v>14</v>
      </c>
      <c r="M58" s="1212">
        <f>SUM(M29,M32,M37,M40,M44,M50,M55,M47)</f>
        <v>922</v>
      </c>
      <c r="N58" s="1213" t="s">
        <v>466</v>
      </c>
      <c r="O58" s="2580" t="s">
        <v>467</v>
      </c>
      <c r="P58" s="2581"/>
      <c r="Q58" s="1054" t="s">
        <v>477</v>
      </c>
      <c r="R58" s="2580"/>
      <c r="S58" s="2581"/>
      <c r="T58" s="1214" t="s">
        <v>127</v>
      </c>
      <c r="U58" s="1055"/>
      <c r="V58" s="1215"/>
      <c r="W58" s="27">
        <f>30*G58</f>
        <v>1020</v>
      </c>
    </row>
    <row r="59" spans="1:22" ht="20.25" customHeight="1" thickBot="1">
      <c r="A59" s="2755" t="s">
        <v>461</v>
      </c>
      <c r="B59" s="2756"/>
      <c r="C59" s="1182"/>
      <c r="D59" s="1208"/>
      <c r="E59" s="1208"/>
      <c r="F59" s="1209"/>
      <c r="G59" s="1210">
        <f aca="true" t="shared" si="4" ref="G59:H61">G22+G56</f>
        <v>95.5</v>
      </c>
      <c r="H59" s="1216">
        <f t="shared" si="4"/>
        <v>2865</v>
      </c>
      <c r="I59" s="1211"/>
      <c r="J59" s="1211"/>
      <c r="K59" s="1211"/>
      <c r="L59" s="1211"/>
      <c r="M59" s="1212"/>
      <c r="N59" s="1213"/>
      <c r="O59" s="2678"/>
      <c r="P59" s="2679"/>
      <c r="Q59" s="1054"/>
      <c r="R59" s="2580"/>
      <c r="S59" s="2581"/>
      <c r="T59" s="1054"/>
      <c r="U59" s="1055"/>
      <c r="V59" s="1215"/>
    </row>
    <row r="60" spans="1:22" ht="20.25" customHeight="1" thickBot="1">
      <c r="A60" s="2718" t="s">
        <v>79</v>
      </c>
      <c r="B60" s="2719"/>
      <c r="C60" s="1182"/>
      <c r="D60" s="1208"/>
      <c r="E60" s="1208"/>
      <c r="F60" s="1209"/>
      <c r="G60" s="1204">
        <f t="shared" si="4"/>
        <v>58.5</v>
      </c>
      <c r="H60" s="1217">
        <f t="shared" si="4"/>
        <v>1755</v>
      </c>
      <c r="I60" s="1211"/>
      <c r="J60" s="1211"/>
      <c r="K60" s="1211"/>
      <c r="L60" s="1211"/>
      <c r="M60" s="1212"/>
      <c r="N60" s="1213"/>
      <c r="O60" s="2678"/>
      <c r="P60" s="2679"/>
      <c r="Q60" s="1054"/>
      <c r="R60" s="2580"/>
      <c r="S60" s="2581"/>
      <c r="T60" s="1054"/>
      <c r="U60" s="1055"/>
      <c r="V60" s="1215"/>
    </row>
    <row r="61" spans="1:32" ht="20.25" customHeight="1" thickBot="1">
      <c r="A61" s="2718" t="s">
        <v>459</v>
      </c>
      <c r="B61" s="2733"/>
      <c r="C61" s="879"/>
      <c r="D61" s="1197"/>
      <c r="E61" s="1197"/>
      <c r="F61" s="1198"/>
      <c r="G61" s="1218">
        <f t="shared" si="4"/>
        <v>37</v>
      </c>
      <c r="H61" s="1219">
        <f t="shared" si="4"/>
        <v>1110</v>
      </c>
      <c r="I61" s="1220">
        <f>I24+I58</f>
        <v>106</v>
      </c>
      <c r="J61" s="1220">
        <f>J24+J58</f>
        <v>68</v>
      </c>
      <c r="K61" s="1220">
        <f>K24+K58</f>
        <v>20</v>
      </c>
      <c r="L61" s="1220">
        <f>L24+L58</f>
        <v>18</v>
      </c>
      <c r="M61" s="1220">
        <f>M24+M58</f>
        <v>1004</v>
      </c>
      <c r="N61" s="1213" t="s">
        <v>468</v>
      </c>
      <c r="O61" s="2580" t="s">
        <v>467</v>
      </c>
      <c r="P61" s="2581"/>
      <c r="Q61" s="1054" t="s">
        <v>477</v>
      </c>
      <c r="R61" s="2580"/>
      <c r="S61" s="2581"/>
      <c r="T61" s="1214" t="s">
        <v>127</v>
      </c>
      <c r="U61" s="1221" t="s">
        <v>116</v>
      </c>
      <c r="V61" s="1043"/>
      <c r="Y61" s="2200">
        <v>40</v>
      </c>
      <c r="Z61" s="2200">
        <v>14</v>
      </c>
      <c r="AA61" s="27">
        <v>16</v>
      </c>
      <c r="AB61" s="27">
        <v>10</v>
      </c>
      <c r="AC61" s="30">
        <v>8</v>
      </c>
      <c r="AD61" s="30">
        <v>2</v>
      </c>
      <c r="AE61" s="27">
        <v>8</v>
      </c>
      <c r="AF61" s="27">
        <v>4</v>
      </c>
    </row>
    <row r="62" spans="1:22" ht="20.25" customHeight="1" thickBot="1">
      <c r="A62" s="2720" t="s">
        <v>162</v>
      </c>
      <c r="B62" s="2721"/>
      <c r="C62" s="2721"/>
      <c r="D62" s="2721"/>
      <c r="E62" s="2721"/>
      <c r="F62" s="2721"/>
      <c r="G62" s="2721"/>
      <c r="H62" s="2721"/>
      <c r="I62" s="2721"/>
      <c r="J62" s="2721"/>
      <c r="K62" s="2721"/>
      <c r="L62" s="2721"/>
      <c r="M62" s="2721"/>
      <c r="N62" s="2721"/>
      <c r="O62" s="2721"/>
      <c r="P62" s="2721"/>
      <c r="Q62" s="2721"/>
      <c r="R62" s="2721"/>
      <c r="S62" s="2721"/>
      <c r="T62" s="2721"/>
      <c r="U62" s="2721"/>
      <c r="V62" s="2722"/>
    </row>
    <row r="63" spans="1:22" ht="20.25" customHeight="1" thickBot="1">
      <c r="A63" s="2720" t="s">
        <v>325</v>
      </c>
      <c r="B63" s="2721"/>
      <c r="C63" s="2721"/>
      <c r="D63" s="2721"/>
      <c r="E63" s="2721"/>
      <c r="F63" s="2721"/>
      <c r="G63" s="2721"/>
      <c r="H63" s="2721"/>
      <c r="I63" s="2721"/>
      <c r="J63" s="2721"/>
      <c r="K63" s="2721"/>
      <c r="L63" s="2721"/>
      <c r="M63" s="2721"/>
      <c r="N63" s="2721"/>
      <c r="O63" s="2721"/>
      <c r="P63" s="2721"/>
      <c r="Q63" s="2721"/>
      <c r="R63" s="2721"/>
      <c r="S63" s="2721"/>
      <c r="T63" s="2721"/>
      <c r="U63" s="2721"/>
      <c r="V63" s="2722"/>
    </row>
    <row r="64" spans="1:22" ht="20.25" customHeight="1" thickBot="1">
      <c r="A64" s="2672" t="s">
        <v>326</v>
      </c>
      <c r="B64" s="2673"/>
      <c r="C64" s="2673"/>
      <c r="D64" s="2673"/>
      <c r="E64" s="2673"/>
      <c r="F64" s="2673"/>
      <c r="G64" s="2673"/>
      <c r="H64" s="2673"/>
      <c r="I64" s="2673"/>
      <c r="J64" s="2673"/>
      <c r="K64" s="2673"/>
      <c r="L64" s="2673"/>
      <c r="M64" s="2673"/>
      <c r="N64" s="2673"/>
      <c r="O64" s="2673"/>
      <c r="P64" s="2673"/>
      <c r="Q64" s="2673"/>
      <c r="R64" s="2673"/>
      <c r="S64" s="2673"/>
      <c r="T64" s="2673"/>
      <c r="U64" s="2673"/>
      <c r="V64" s="2597"/>
    </row>
    <row r="65" spans="1:48" ht="32.25" customHeight="1">
      <c r="A65" s="1811" t="s">
        <v>275</v>
      </c>
      <c r="B65" s="1812" t="s">
        <v>65</v>
      </c>
      <c r="C65" s="1813"/>
      <c r="D65" s="1814"/>
      <c r="E65" s="1814"/>
      <c r="F65" s="2090"/>
      <c r="G65" s="2123">
        <f>SUM(G66+G67)</f>
        <v>5</v>
      </c>
      <c r="H65" s="1815">
        <f>SUM(H66+H67)</f>
        <v>150</v>
      </c>
      <c r="I65" s="1816"/>
      <c r="J65" s="1817"/>
      <c r="K65" s="1818"/>
      <c r="L65" s="1817"/>
      <c r="M65" s="1819"/>
      <c r="N65" s="1820"/>
      <c r="O65" s="2662"/>
      <c r="P65" s="2663"/>
      <c r="Q65" s="1821"/>
      <c r="R65" s="2653"/>
      <c r="S65" s="2654"/>
      <c r="T65" s="1821"/>
      <c r="U65" s="731"/>
      <c r="V65" s="732"/>
      <c r="W65" s="27" t="s">
        <v>515</v>
      </c>
      <c r="AU65" s="29" t="s">
        <v>556</v>
      </c>
      <c r="AV65" s="1273">
        <f>SUMIF(AT$65:AT$92,1,G$65:G$92)</f>
        <v>7</v>
      </c>
    </row>
    <row r="66" spans="1:48" ht="20.25" customHeight="1">
      <c r="A66" s="1822"/>
      <c r="B66" s="1130" t="s">
        <v>55</v>
      </c>
      <c r="C66" s="1796"/>
      <c r="D66" s="1123"/>
      <c r="E66" s="1123"/>
      <c r="F66" s="1184"/>
      <c r="G66" s="1827">
        <v>1.5</v>
      </c>
      <c r="H66" s="1823">
        <f>$G66*30</f>
        <v>45</v>
      </c>
      <c r="I66" s="1824"/>
      <c r="J66" s="803"/>
      <c r="K66" s="920"/>
      <c r="L66" s="803"/>
      <c r="M66" s="775"/>
      <c r="N66" s="1162"/>
      <c r="O66" s="2660"/>
      <c r="P66" s="2661"/>
      <c r="Q66" s="1185"/>
      <c r="R66" s="2623"/>
      <c r="S66" s="2624"/>
      <c r="T66" s="1185"/>
      <c r="U66" s="749"/>
      <c r="V66" s="750"/>
      <c r="Z66" s="58" t="s">
        <v>585</v>
      </c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U66" s="29" t="s">
        <v>557</v>
      </c>
      <c r="AV66" s="1273">
        <f>SUMIF(AT$65:AT$92,2,G$65:G$92)</f>
        <v>30</v>
      </c>
    </row>
    <row r="67" spans="1:48" ht="20.25" customHeight="1">
      <c r="A67" s="1757" t="s">
        <v>280</v>
      </c>
      <c r="B67" s="1798" t="s">
        <v>56</v>
      </c>
      <c r="C67" s="1796"/>
      <c r="D67" s="1171">
        <v>3</v>
      </c>
      <c r="E67" s="1123"/>
      <c r="F67" s="1184"/>
      <c r="G67" s="1004">
        <v>3.5</v>
      </c>
      <c r="H67" s="1825">
        <f>$G67*30</f>
        <v>105</v>
      </c>
      <c r="I67" s="741">
        <v>6</v>
      </c>
      <c r="J67" s="742" t="s">
        <v>116</v>
      </c>
      <c r="K67" s="743"/>
      <c r="L67" s="742" t="s">
        <v>128</v>
      </c>
      <c r="M67" s="775">
        <f>$H67-$I67</f>
        <v>99</v>
      </c>
      <c r="N67" s="774"/>
      <c r="O67" s="2660"/>
      <c r="P67" s="2661"/>
      <c r="Q67" s="1214" t="s">
        <v>124</v>
      </c>
      <c r="R67" s="2623"/>
      <c r="S67" s="2624"/>
      <c r="T67" s="1214"/>
      <c r="U67" s="748"/>
      <c r="V67" s="1826"/>
      <c r="Z67" s="2879" t="s">
        <v>30</v>
      </c>
      <c r="AA67" s="2879"/>
      <c r="AB67" s="2879"/>
      <c r="AC67" s="2879"/>
      <c r="AD67" s="2879" t="s">
        <v>31</v>
      </c>
      <c r="AE67" s="2879"/>
      <c r="AF67" s="2879"/>
      <c r="AG67" s="2879"/>
      <c r="AH67" s="2879" t="s">
        <v>32</v>
      </c>
      <c r="AI67" s="2879"/>
      <c r="AJ67" s="2879"/>
      <c r="AK67" s="2879"/>
      <c r="AL67" s="1263" t="s">
        <v>525</v>
      </c>
      <c r="AM67" s="1263" t="s">
        <v>526</v>
      </c>
      <c r="AN67" s="1682" t="s">
        <v>517</v>
      </c>
      <c r="AT67" s="27">
        <v>2</v>
      </c>
      <c r="AU67" s="29" t="s">
        <v>30</v>
      </c>
      <c r="AV67" s="1273">
        <f>SUMIF(AT$65:AT$92,3,G$65:G$92)</f>
        <v>0</v>
      </c>
    </row>
    <row r="68" spans="1:48" s="1498" customFormat="1" ht="32.25" customHeight="1" hidden="1">
      <c r="A68" s="1757"/>
      <c r="B68" s="1800"/>
      <c r="C68" s="1796"/>
      <c r="D68" s="1123"/>
      <c r="E68" s="1123"/>
      <c r="F68" s="1184"/>
      <c r="G68" s="1004"/>
      <c r="H68" s="1830"/>
      <c r="I68" s="1831"/>
      <c r="J68" s="787"/>
      <c r="K68" s="1171"/>
      <c r="L68" s="787"/>
      <c r="M68" s="775"/>
      <c r="N68" s="827"/>
      <c r="O68" s="2660"/>
      <c r="P68" s="2661"/>
      <c r="Q68" s="1185"/>
      <c r="R68" s="2623"/>
      <c r="S68" s="2624"/>
      <c r="T68" s="1185"/>
      <c r="U68" s="749"/>
      <c r="V68" s="750"/>
      <c r="Z68" s="2879" t="s">
        <v>576</v>
      </c>
      <c r="AA68" s="2879"/>
      <c r="AB68" s="2879" t="s">
        <v>577</v>
      </c>
      <c r="AC68" s="2879"/>
      <c r="AD68" s="2879" t="s">
        <v>578</v>
      </c>
      <c r="AE68" s="2879"/>
      <c r="AF68" s="2879" t="s">
        <v>579</v>
      </c>
      <c r="AG68" s="2879"/>
      <c r="AH68" s="2879" t="s">
        <v>520</v>
      </c>
      <c r="AI68" s="2879"/>
      <c r="AJ68" s="2879" t="s">
        <v>522</v>
      </c>
      <c r="AK68" s="2879"/>
      <c r="AL68" s="1263"/>
      <c r="AM68" s="1263"/>
      <c r="AN68" s="1682"/>
      <c r="AU68" s="29"/>
      <c r="AV68" s="1706">
        <f>SUM(AV65:AV67)</f>
        <v>37</v>
      </c>
    </row>
    <row r="69" spans="1:40" ht="24" customHeight="1" hidden="1">
      <c r="A69" s="1822"/>
      <c r="B69" s="1130" t="s">
        <v>55</v>
      </c>
      <c r="C69" s="1796"/>
      <c r="D69" s="1123"/>
      <c r="E69" s="1123"/>
      <c r="F69" s="1184"/>
      <c r="G69" s="1827"/>
      <c r="H69" s="1163"/>
      <c r="I69" s="923"/>
      <c r="J69" s="803"/>
      <c r="K69" s="920"/>
      <c r="L69" s="803"/>
      <c r="M69" s="775"/>
      <c r="N69" s="1758"/>
      <c r="O69" s="2660"/>
      <c r="P69" s="2661"/>
      <c r="Q69" s="1185"/>
      <c r="R69" s="2623"/>
      <c r="S69" s="2624"/>
      <c r="T69" s="1185"/>
      <c r="U69" s="749"/>
      <c r="V69" s="750"/>
      <c r="Z69" s="1263" t="s">
        <v>39</v>
      </c>
      <c r="AA69" s="1263" t="s">
        <v>521</v>
      </c>
      <c r="AB69" s="1263" t="s">
        <v>39</v>
      </c>
      <c r="AC69" s="1263" t="s">
        <v>521</v>
      </c>
      <c r="AD69" s="1263" t="s">
        <v>39</v>
      </c>
      <c r="AE69" s="1263" t="s">
        <v>521</v>
      </c>
      <c r="AF69" s="1263" t="s">
        <v>39</v>
      </c>
      <c r="AG69" s="1263" t="s">
        <v>521</v>
      </c>
      <c r="AH69" s="1263"/>
      <c r="AI69" s="1263"/>
      <c r="AJ69" s="1263"/>
      <c r="AK69" s="1263"/>
      <c r="AL69" s="1263"/>
      <c r="AM69" s="1263"/>
      <c r="AN69" s="1682"/>
    </row>
    <row r="70" spans="1:46" ht="20.25" customHeight="1">
      <c r="A70" s="1757" t="s">
        <v>281</v>
      </c>
      <c r="B70" s="1127" t="s">
        <v>533</v>
      </c>
      <c r="C70" s="1796">
        <v>4</v>
      </c>
      <c r="D70" s="1123"/>
      <c r="E70" s="1123"/>
      <c r="F70" s="1184"/>
      <c r="G70" s="1004">
        <v>4</v>
      </c>
      <c r="H70" s="1159">
        <f>$G70*30</f>
        <v>120</v>
      </c>
      <c r="I70" s="741">
        <v>6</v>
      </c>
      <c r="J70" s="742" t="s">
        <v>116</v>
      </c>
      <c r="K70" s="743"/>
      <c r="L70" s="742" t="s">
        <v>128</v>
      </c>
      <c r="M70" s="775">
        <f>$H70-$I70</f>
        <v>114</v>
      </c>
      <c r="N70" s="1828"/>
      <c r="O70" s="2660"/>
      <c r="P70" s="2661"/>
      <c r="Q70" s="1214"/>
      <c r="R70" s="2609" t="s">
        <v>124</v>
      </c>
      <c r="S70" s="2610"/>
      <c r="T70" s="1829"/>
      <c r="U70" s="748"/>
      <c r="V70" s="1826"/>
      <c r="Z70" s="1263" t="s">
        <v>39</v>
      </c>
      <c r="AA70" s="1263" t="s">
        <v>521</v>
      </c>
      <c r="AB70" s="1263" t="s">
        <v>39</v>
      </c>
      <c r="AC70" s="1263" t="s">
        <v>521</v>
      </c>
      <c r="AD70" s="1263" t="s">
        <v>39</v>
      </c>
      <c r="AE70" s="1263" t="s">
        <v>521</v>
      </c>
      <c r="AF70" s="1263" t="s">
        <v>39</v>
      </c>
      <c r="AG70" s="1263" t="s">
        <v>521</v>
      </c>
      <c r="AH70" s="1263" t="s">
        <v>586</v>
      </c>
      <c r="AI70" s="1263" t="s">
        <v>574</v>
      </c>
      <c r="AJ70" s="1263" t="s">
        <v>586</v>
      </c>
      <c r="AK70" s="1263" t="s">
        <v>574</v>
      </c>
      <c r="AL70" s="29"/>
      <c r="AM70" s="29"/>
      <c r="AN70" s="29"/>
      <c r="AT70" s="27">
        <v>2</v>
      </c>
    </row>
    <row r="71" spans="1:40" ht="15.75">
      <c r="A71" s="1757" t="s">
        <v>283</v>
      </c>
      <c r="B71" s="1127" t="s">
        <v>66</v>
      </c>
      <c r="C71" s="1796"/>
      <c r="D71" s="1123"/>
      <c r="E71" s="1123"/>
      <c r="F71" s="1184"/>
      <c r="G71" s="1004">
        <f>SUM(G72+G73+G74)</f>
        <v>9</v>
      </c>
      <c r="H71" s="1830">
        <f>SUM(H72+H73+H74)</f>
        <v>270</v>
      </c>
      <c r="I71" s="923"/>
      <c r="J71" s="803"/>
      <c r="K71" s="920"/>
      <c r="L71" s="803"/>
      <c r="M71" s="775"/>
      <c r="N71" s="1162"/>
      <c r="O71" s="2660"/>
      <c r="P71" s="2661"/>
      <c r="Q71" s="1185"/>
      <c r="R71" s="2623"/>
      <c r="S71" s="2624"/>
      <c r="T71" s="1185"/>
      <c r="U71" s="749"/>
      <c r="V71" s="750"/>
      <c r="Z71" s="29">
        <v>0</v>
      </c>
      <c r="AA71" s="29">
        <v>0</v>
      </c>
      <c r="AB71" s="29">
        <v>16</v>
      </c>
      <c r="AC71" s="29">
        <v>2</v>
      </c>
      <c r="AD71" s="29">
        <v>28</v>
      </c>
      <c r="AE71" s="29">
        <v>8</v>
      </c>
      <c r="AF71" s="29">
        <v>20</v>
      </c>
      <c r="AG71" s="29">
        <v>8</v>
      </c>
      <c r="AH71" s="29"/>
      <c r="AI71" s="29"/>
      <c r="AJ71" s="29"/>
      <c r="AK71" s="29"/>
      <c r="AL71" s="29">
        <v>60</v>
      </c>
      <c r="AM71" s="29">
        <v>22</v>
      </c>
      <c r="AN71" s="29"/>
    </row>
    <row r="72" spans="1:22" ht="15.75">
      <c r="A72" s="1822"/>
      <c r="B72" s="1130" t="s">
        <v>55</v>
      </c>
      <c r="C72" s="1796"/>
      <c r="D72" s="1123"/>
      <c r="E72" s="1123"/>
      <c r="F72" s="1184"/>
      <c r="G72" s="1827">
        <v>1.5</v>
      </c>
      <c r="H72" s="1163">
        <f>$G72*30</f>
        <v>45</v>
      </c>
      <c r="I72" s="923"/>
      <c r="J72" s="803"/>
      <c r="K72" s="920"/>
      <c r="L72" s="803"/>
      <c r="M72" s="775"/>
      <c r="N72" s="1162"/>
      <c r="O72" s="2660"/>
      <c r="P72" s="2661"/>
      <c r="Q72" s="1185"/>
      <c r="R72" s="2623"/>
      <c r="S72" s="2624"/>
      <c r="T72" s="1185"/>
      <c r="U72" s="749"/>
      <c r="V72" s="750"/>
    </row>
    <row r="73" spans="1:46" s="58" customFormat="1" ht="15.75">
      <c r="A73" s="1822" t="s">
        <v>284</v>
      </c>
      <c r="B73" s="1798" t="s">
        <v>56</v>
      </c>
      <c r="C73" s="1796">
        <v>3</v>
      </c>
      <c r="D73" s="1123"/>
      <c r="E73" s="1123"/>
      <c r="F73" s="1184"/>
      <c r="G73" s="1004">
        <v>5.5</v>
      </c>
      <c r="H73" s="1159">
        <f>$G73*30</f>
        <v>165</v>
      </c>
      <c r="I73" s="1124">
        <v>10</v>
      </c>
      <c r="J73" s="742" t="s">
        <v>127</v>
      </c>
      <c r="K73" s="743"/>
      <c r="L73" s="748" t="s">
        <v>128</v>
      </c>
      <c r="M73" s="775">
        <f>$H73-$I73</f>
        <v>155</v>
      </c>
      <c r="N73" s="774"/>
      <c r="O73" s="2660"/>
      <c r="P73" s="2661"/>
      <c r="Q73" s="1214" t="s">
        <v>263</v>
      </c>
      <c r="R73" s="2623"/>
      <c r="S73" s="2624"/>
      <c r="T73" s="1214"/>
      <c r="U73" s="748"/>
      <c r="V73" s="1826"/>
      <c r="AT73" s="58">
        <v>2</v>
      </c>
    </row>
    <row r="74" spans="1:22" s="58" customFormat="1" ht="15.75">
      <c r="A74" s="1757"/>
      <c r="B74" s="1800" t="s">
        <v>49</v>
      </c>
      <c r="C74" s="1796"/>
      <c r="D74" s="1123"/>
      <c r="E74" s="1123"/>
      <c r="F74" s="1184"/>
      <c r="G74" s="1004">
        <f>G75+G76</f>
        <v>2</v>
      </c>
      <c r="H74" s="1830">
        <f>SUM(H75+H76)</f>
        <v>60</v>
      </c>
      <c r="I74" s="1831"/>
      <c r="J74" s="787"/>
      <c r="K74" s="1171"/>
      <c r="L74" s="749"/>
      <c r="M74" s="775"/>
      <c r="N74" s="1162"/>
      <c r="O74" s="2660"/>
      <c r="P74" s="2661"/>
      <c r="Q74" s="1185"/>
      <c r="R74" s="2623"/>
      <c r="S74" s="2624"/>
      <c r="T74" s="1185"/>
      <c r="U74" s="749"/>
      <c r="V74" s="750"/>
    </row>
    <row r="75" spans="1:22" s="58" customFormat="1" ht="15.75">
      <c r="A75" s="1822"/>
      <c r="B75" s="1130" t="s">
        <v>55</v>
      </c>
      <c r="C75" s="1796"/>
      <c r="D75" s="1123"/>
      <c r="E75" s="1123"/>
      <c r="F75" s="1184"/>
      <c r="G75" s="1827">
        <v>0.5</v>
      </c>
      <c r="H75" s="1163">
        <f>$G75*30</f>
        <v>15</v>
      </c>
      <c r="I75" s="1123"/>
      <c r="J75" s="787"/>
      <c r="K75" s="1171"/>
      <c r="L75" s="749"/>
      <c r="M75" s="775"/>
      <c r="N75" s="1162"/>
      <c r="O75" s="2660"/>
      <c r="P75" s="2661"/>
      <c r="Q75" s="1185"/>
      <c r="R75" s="2623"/>
      <c r="S75" s="2624"/>
      <c r="T75" s="1185"/>
      <c r="U75" s="749"/>
      <c r="V75" s="750"/>
    </row>
    <row r="76" spans="1:46" s="58" customFormat="1" ht="15.75">
      <c r="A76" s="1757" t="s">
        <v>285</v>
      </c>
      <c r="B76" s="1798" t="s">
        <v>56</v>
      </c>
      <c r="C76" s="1796"/>
      <c r="D76" s="1123"/>
      <c r="E76" s="1171">
        <v>4</v>
      </c>
      <c r="F76" s="1184"/>
      <c r="G76" s="1004">
        <v>1.5</v>
      </c>
      <c r="H76" s="1159">
        <f>$G76*30</f>
        <v>45</v>
      </c>
      <c r="I76" s="1124">
        <v>8</v>
      </c>
      <c r="J76" s="742"/>
      <c r="K76" s="743"/>
      <c r="L76" s="748" t="s">
        <v>115</v>
      </c>
      <c r="M76" s="775">
        <f>$H76-$I76</f>
        <v>37</v>
      </c>
      <c r="N76" s="774"/>
      <c r="O76" s="2660"/>
      <c r="P76" s="2661"/>
      <c r="Q76" s="1214"/>
      <c r="R76" s="2609" t="s">
        <v>115</v>
      </c>
      <c r="S76" s="2610"/>
      <c r="T76" s="1214"/>
      <c r="U76" s="748"/>
      <c r="V76" s="1826"/>
      <c r="AT76" s="58">
        <v>2</v>
      </c>
    </row>
    <row r="77" spans="1:22" ht="31.5">
      <c r="A77" s="1757" t="s">
        <v>286</v>
      </c>
      <c r="B77" s="1127" t="s">
        <v>67</v>
      </c>
      <c r="C77" s="1796"/>
      <c r="D77" s="1123"/>
      <c r="E77" s="1123"/>
      <c r="F77" s="1184"/>
      <c r="G77" s="1004">
        <f>SUM(G78+G79)</f>
        <v>7</v>
      </c>
      <c r="H77" s="1797">
        <f>SUM(H78+H79)</f>
        <v>210</v>
      </c>
      <c r="I77" s="923"/>
      <c r="J77" s="803"/>
      <c r="K77" s="920"/>
      <c r="L77" s="803"/>
      <c r="M77" s="775"/>
      <c r="N77" s="1162"/>
      <c r="O77" s="2660"/>
      <c r="P77" s="2661"/>
      <c r="Q77" s="1185"/>
      <c r="R77" s="2623"/>
      <c r="S77" s="2624"/>
      <c r="T77" s="1185"/>
      <c r="U77" s="749"/>
      <c r="V77" s="750"/>
    </row>
    <row r="78" spans="1:22" ht="15.75">
      <c r="A78" s="1822"/>
      <c r="B78" s="1130" t="s">
        <v>55</v>
      </c>
      <c r="C78" s="1796"/>
      <c r="D78" s="1123"/>
      <c r="E78" s="1123"/>
      <c r="F78" s="1184"/>
      <c r="G78" s="1827">
        <v>2.5</v>
      </c>
      <c r="H78" s="1163">
        <f>$G78*30</f>
        <v>75</v>
      </c>
      <c r="I78" s="923"/>
      <c r="J78" s="803"/>
      <c r="K78" s="920"/>
      <c r="L78" s="803"/>
      <c r="M78" s="775"/>
      <c r="N78" s="1162"/>
      <c r="O78" s="2660"/>
      <c r="P78" s="2661"/>
      <c r="Q78" s="1185"/>
      <c r="R78" s="2623"/>
      <c r="S78" s="2624"/>
      <c r="T78" s="1185"/>
      <c r="U78" s="749"/>
      <c r="V78" s="750"/>
    </row>
    <row r="79" spans="1:46" s="58" customFormat="1" ht="15.75">
      <c r="A79" s="1757" t="s">
        <v>287</v>
      </c>
      <c r="B79" s="1798" t="s">
        <v>56</v>
      </c>
      <c r="C79" s="1796">
        <v>4</v>
      </c>
      <c r="D79" s="1123"/>
      <c r="E79" s="1123"/>
      <c r="F79" s="1184"/>
      <c r="G79" s="1004">
        <v>4.5</v>
      </c>
      <c r="H79" s="1159">
        <f>$G79*30</f>
        <v>135</v>
      </c>
      <c r="I79" s="1124">
        <v>10</v>
      </c>
      <c r="J79" s="742" t="s">
        <v>127</v>
      </c>
      <c r="K79" s="743"/>
      <c r="L79" s="748" t="s">
        <v>128</v>
      </c>
      <c r="M79" s="775">
        <f>$H79-$I79</f>
        <v>125</v>
      </c>
      <c r="N79" s="1162"/>
      <c r="O79" s="2660"/>
      <c r="P79" s="2661"/>
      <c r="Q79" s="1185"/>
      <c r="R79" s="2609" t="s">
        <v>263</v>
      </c>
      <c r="S79" s="2610"/>
      <c r="T79" s="1185"/>
      <c r="U79" s="749"/>
      <c r="V79" s="750"/>
      <c r="AT79" s="58">
        <v>2</v>
      </c>
    </row>
    <row r="80" spans="1:46" s="58" customFormat="1" ht="15.75">
      <c r="A80" s="1757" t="s">
        <v>288</v>
      </c>
      <c r="B80" s="1798" t="s">
        <v>114</v>
      </c>
      <c r="C80" s="1796"/>
      <c r="D80" s="1123">
        <v>2</v>
      </c>
      <c r="E80" s="1123"/>
      <c r="F80" s="1184"/>
      <c r="G80" s="752">
        <v>3</v>
      </c>
      <c r="H80" s="1159">
        <f>$G80*30</f>
        <v>90</v>
      </c>
      <c r="I80" s="2195">
        <v>8</v>
      </c>
      <c r="J80" s="2196" t="s">
        <v>127</v>
      </c>
      <c r="K80" s="2197"/>
      <c r="L80" s="2198"/>
      <c r="M80" s="1331">
        <f>$H80-$I80</f>
        <v>82</v>
      </c>
      <c r="N80" s="2199"/>
      <c r="O80" s="2676" t="s">
        <v>127</v>
      </c>
      <c r="P80" s="2677"/>
      <c r="Q80" s="1214"/>
      <c r="R80" s="2609"/>
      <c r="S80" s="2610"/>
      <c r="T80" s="1185"/>
      <c r="U80" s="749"/>
      <c r="V80" s="750"/>
      <c r="AT80" s="58">
        <v>1</v>
      </c>
    </row>
    <row r="81" spans="1:22" ht="15.75">
      <c r="A81" s="1757" t="s">
        <v>289</v>
      </c>
      <c r="B81" s="1127" t="s">
        <v>61</v>
      </c>
      <c r="C81" s="1796"/>
      <c r="D81" s="1123"/>
      <c r="E81" s="1123"/>
      <c r="F81" s="1184"/>
      <c r="G81" s="752">
        <f>SUM(G83+G82)</f>
        <v>8.5</v>
      </c>
      <c r="H81" s="1160">
        <f>SUM(H82+H83)</f>
        <v>255</v>
      </c>
      <c r="I81" s="1161"/>
      <c r="J81" s="787"/>
      <c r="K81" s="1161"/>
      <c r="L81" s="787"/>
      <c r="M81" s="775"/>
      <c r="N81" s="1162"/>
      <c r="O81" s="2660"/>
      <c r="P81" s="2661"/>
      <c r="Q81" s="1185"/>
      <c r="R81" s="2609"/>
      <c r="S81" s="2610"/>
      <c r="T81" s="1185"/>
      <c r="U81" s="749"/>
      <c r="V81" s="750"/>
    </row>
    <row r="82" spans="1:25" ht="15.75">
      <c r="A82" s="1766"/>
      <c r="B82" s="1130" t="s">
        <v>55</v>
      </c>
      <c r="C82" s="1796"/>
      <c r="D82" s="1123"/>
      <c r="E82" s="1123"/>
      <c r="F82" s="1184"/>
      <c r="G82" s="762">
        <v>2</v>
      </c>
      <c r="H82" s="1163">
        <f>$G82*30</f>
        <v>60</v>
      </c>
      <c r="I82" s="1161"/>
      <c r="J82" s="787"/>
      <c r="K82" s="1161"/>
      <c r="L82" s="787"/>
      <c r="M82" s="775"/>
      <c r="N82" s="1162"/>
      <c r="O82" s="2660"/>
      <c r="P82" s="2661"/>
      <c r="Q82" s="1185"/>
      <c r="R82" s="2609"/>
      <c r="S82" s="2610"/>
      <c r="T82" s="1185"/>
      <c r="U82" s="749"/>
      <c r="V82" s="750"/>
      <c r="Y82" s="27">
        <v>14</v>
      </c>
    </row>
    <row r="83" spans="1:25" ht="15.75">
      <c r="A83" s="1757" t="s">
        <v>290</v>
      </c>
      <c r="B83" s="1798" t="s">
        <v>56</v>
      </c>
      <c r="C83" s="1796"/>
      <c r="D83" s="1123"/>
      <c r="E83" s="1123"/>
      <c r="F83" s="1184"/>
      <c r="G83" s="752">
        <f>G84+G85</f>
        <v>6.5</v>
      </c>
      <c r="H83" s="1160">
        <f>SUM(H84+H85)</f>
        <v>195</v>
      </c>
      <c r="I83" s="1164">
        <f>SUM(I84+I85)</f>
        <v>20</v>
      </c>
      <c r="J83" s="743">
        <v>16</v>
      </c>
      <c r="K83" s="1165"/>
      <c r="L83" s="743">
        <v>4</v>
      </c>
      <c r="M83" s="775">
        <f>SUM(M84+M85)</f>
        <v>175</v>
      </c>
      <c r="N83" s="1162"/>
      <c r="O83" s="2660"/>
      <c r="P83" s="2661"/>
      <c r="Q83" s="1185"/>
      <c r="R83" s="2609"/>
      <c r="S83" s="2610"/>
      <c r="T83" s="1185"/>
      <c r="U83" s="749"/>
      <c r="V83" s="750"/>
      <c r="Y83" s="27">
        <v>36</v>
      </c>
    </row>
    <row r="84" spans="1:46" s="58" customFormat="1" ht="15.75">
      <c r="A84" s="1757" t="s">
        <v>323</v>
      </c>
      <c r="B84" s="1798" t="s">
        <v>56</v>
      </c>
      <c r="C84" s="1799">
        <v>2</v>
      </c>
      <c r="D84" s="1123"/>
      <c r="E84" s="1123"/>
      <c r="F84" s="1184"/>
      <c r="G84" s="752">
        <v>4</v>
      </c>
      <c r="H84" s="1159">
        <f>$G84*30</f>
        <v>120</v>
      </c>
      <c r="I84" s="1124">
        <v>10</v>
      </c>
      <c r="J84" s="742" t="s">
        <v>127</v>
      </c>
      <c r="K84" s="743"/>
      <c r="L84" s="748" t="s">
        <v>128</v>
      </c>
      <c r="M84" s="775">
        <f>$H84-$I84</f>
        <v>110</v>
      </c>
      <c r="N84" s="774"/>
      <c r="O84" s="2609" t="s">
        <v>263</v>
      </c>
      <c r="P84" s="2610"/>
      <c r="Q84" s="1185"/>
      <c r="R84" s="2609"/>
      <c r="S84" s="2610"/>
      <c r="T84" s="1185"/>
      <c r="U84" s="749"/>
      <c r="V84" s="750"/>
      <c r="Y84" s="58">
        <v>28</v>
      </c>
      <c r="AT84" s="58">
        <v>1</v>
      </c>
    </row>
    <row r="85" spans="1:46" s="58" customFormat="1" ht="15.75">
      <c r="A85" s="1757" t="s">
        <v>324</v>
      </c>
      <c r="B85" s="1798" t="s">
        <v>56</v>
      </c>
      <c r="C85" s="1799">
        <v>3</v>
      </c>
      <c r="D85" s="1123"/>
      <c r="E85" s="1123"/>
      <c r="F85" s="1184"/>
      <c r="G85" s="752">
        <v>2.5</v>
      </c>
      <c r="H85" s="1159">
        <f>$G85*30</f>
        <v>75</v>
      </c>
      <c r="I85" s="1124">
        <v>10</v>
      </c>
      <c r="J85" s="742" t="s">
        <v>127</v>
      </c>
      <c r="K85" s="743"/>
      <c r="L85" s="748" t="s">
        <v>128</v>
      </c>
      <c r="M85" s="775">
        <f>$H85-$I85</f>
        <v>65</v>
      </c>
      <c r="N85" s="774"/>
      <c r="O85" s="2647"/>
      <c r="P85" s="2648"/>
      <c r="Q85" s="1214" t="s">
        <v>263</v>
      </c>
      <c r="R85" s="2609"/>
      <c r="S85" s="2610"/>
      <c r="T85" s="1185"/>
      <c r="U85" s="749"/>
      <c r="V85" s="750"/>
      <c r="AT85" s="58">
        <v>2</v>
      </c>
    </row>
    <row r="86" spans="1:22" s="1248" customFormat="1" ht="20.25" customHeight="1" hidden="1">
      <c r="A86" s="1757"/>
      <c r="B86" s="1800"/>
      <c r="C86" s="1796"/>
      <c r="D86" s="1123"/>
      <c r="E86" s="1123"/>
      <c r="F86" s="1184"/>
      <c r="G86" s="752"/>
      <c r="H86" s="752"/>
      <c r="I86" s="1161"/>
      <c r="J86" s="787"/>
      <c r="K86" s="1161"/>
      <c r="L86" s="788"/>
      <c r="M86" s="775"/>
      <c r="N86" s="1162"/>
      <c r="O86" s="2647"/>
      <c r="P86" s="2648"/>
      <c r="Q86" s="1185"/>
      <c r="R86" s="2609"/>
      <c r="S86" s="2610"/>
      <c r="T86" s="1185"/>
      <c r="U86" s="749"/>
      <c r="V86" s="750"/>
    </row>
    <row r="87" spans="1:22" s="1248" customFormat="1" ht="17.25" customHeight="1" hidden="1">
      <c r="A87" s="1757"/>
      <c r="B87" s="2124" t="s">
        <v>55</v>
      </c>
      <c r="C87" s="1796"/>
      <c r="D87" s="1123"/>
      <c r="E87" s="1123"/>
      <c r="F87" s="1184"/>
      <c r="G87" s="1169"/>
      <c r="H87" s="1170">
        <f>G87*30</f>
        <v>0</v>
      </c>
      <c r="I87" s="1161"/>
      <c r="J87" s="787"/>
      <c r="K87" s="1161"/>
      <c r="L87" s="788"/>
      <c r="M87" s="775"/>
      <c r="N87" s="1162"/>
      <c r="O87" s="2647"/>
      <c r="P87" s="2648"/>
      <c r="Q87" s="1185"/>
      <c r="R87" s="2609"/>
      <c r="S87" s="2610"/>
      <c r="T87" s="1185"/>
      <c r="U87" s="749"/>
      <c r="V87" s="750"/>
    </row>
    <row r="88" spans="1:46" s="58" customFormat="1" ht="13.5" customHeight="1">
      <c r="A88" s="1757" t="s">
        <v>291</v>
      </c>
      <c r="B88" s="1800" t="s">
        <v>568</v>
      </c>
      <c r="C88" s="1799">
        <v>3</v>
      </c>
      <c r="D88" s="1123"/>
      <c r="E88" s="1123"/>
      <c r="F88" s="1184"/>
      <c r="G88" s="752">
        <v>5.5</v>
      </c>
      <c r="H88" s="1159">
        <f>$G88*30</f>
        <v>165</v>
      </c>
      <c r="I88" s="1124">
        <v>10</v>
      </c>
      <c r="J88" s="742" t="s">
        <v>127</v>
      </c>
      <c r="K88" s="743"/>
      <c r="L88" s="748" t="s">
        <v>128</v>
      </c>
      <c r="M88" s="775">
        <f>$H88-$I88</f>
        <v>155</v>
      </c>
      <c r="N88" s="1162"/>
      <c r="O88" s="2647"/>
      <c r="P88" s="2648"/>
      <c r="Q88" s="1214" t="s">
        <v>263</v>
      </c>
      <c r="R88" s="2609"/>
      <c r="S88" s="2610"/>
      <c r="T88" s="1185"/>
      <c r="U88" s="749"/>
      <c r="V88" s="750"/>
      <c r="AT88" s="58">
        <v>2</v>
      </c>
    </row>
    <row r="89" spans="1:22" s="58" customFormat="1" ht="15.75" hidden="1">
      <c r="A89" s="1757"/>
      <c r="B89" s="1800"/>
      <c r="C89" s="1796"/>
      <c r="D89" s="1123"/>
      <c r="E89" s="1123"/>
      <c r="F89" s="1184"/>
      <c r="G89" s="752"/>
      <c r="H89" s="1160"/>
      <c r="I89" s="1123"/>
      <c r="J89" s="787"/>
      <c r="K89" s="1171"/>
      <c r="L89" s="788"/>
      <c r="M89" s="775"/>
      <c r="N89" s="1162"/>
      <c r="O89" s="2647"/>
      <c r="P89" s="2648"/>
      <c r="Q89" s="1185"/>
      <c r="R89" s="2609"/>
      <c r="S89" s="2610"/>
      <c r="T89" s="1185"/>
      <c r="U89" s="749"/>
      <c r="V89" s="750"/>
    </row>
    <row r="90" spans="1:22" s="58" customFormat="1" ht="15.75" hidden="1">
      <c r="A90" s="1822"/>
      <c r="B90" s="1130" t="s">
        <v>55</v>
      </c>
      <c r="C90" s="1796"/>
      <c r="D90" s="1123"/>
      <c r="E90" s="1123"/>
      <c r="F90" s="1184"/>
      <c r="G90" s="762"/>
      <c r="H90" s="1163"/>
      <c r="I90" s="1123"/>
      <c r="J90" s="787"/>
      <c r="K90" s="1171"/>
      <c r="L90" s="788"/>
      <c r="M90" s="775"/>
      <c r="N90" s="1162"/>
      <c r="O90" s="2647"/>
      <c r="P90" s="2648"/>
      <c r="Q90" s="1185"/>
      <c r="R90" s="2609"/>
      <c r="S90" s="2610"/>
      <c r="T90" s="1185"/>
      <c r="U90" s="749"/>
      <c r="V90" s="750"/>
    </row>
    <row r="91" spans="1:46" s="58" customFormat="1" ht="15.75">
      <c r="A91" s="1757" t="s">
        <v>293</v>
      </c>
      <c r="B91" s="1800" t="s">
        <v>84</v>
      </c>
      <c r="C91" s="1796"/>
      <c r="D91" s="1123">
        <v>4</v>
      </c>
      <c r="E91" s="1123"/>
      <c r="F91" s="1184"/>
      <c r="G91" s="752">
        <v>3</v>
      </c>
      <c r="H91" s="1159">
        <f>$G91*30</f>
        <v>90</v>
      </c>
      <c r="I91" s="1124">
        <v>4</v>
      </c>
      <c r="J91" s="742" t="s">
        <v>116</v>
      </c>
      <c r="K91" s="743"/>
      <c r="L91" s="744"/>
      <c r="M91" s="775">
        <f>$H91-$I91</f>
        <v>86</v>
      </c>
      <c r="N91" s="1162"/>
      <c r="O91" s="2647"/>
      <c r="P91" s="2648"/>
      <c r="Q91" s="1185"/>
      <c r="R91" s="2609" t="s">
        <v>116</v>
      </c>
      <c r="S91" s="2610"/>
      <c r="T91" s="1185"/>
      <c r="U91" s="749"/>
      <c r="V91" s="750"/>
      <c r="AT91" s="58">
        <v>2</v>
      </c>
    </row>
    <row r="92" spans="1:22" ht="34.5" customHeight="1" thickBot="1">
      <c r="A92" s="1757" t="s">
        <v>294</v>
      </c>
      <c r="B92" s="1127" t="s">
        <v>168</v>
      </c>
      <c r="C92" s="1796"/>
      <c r="D92" s="1123"/>
      <c r="E92" s="1123"/>
      <c r="F92" s="1184"/>
      <c r="G92" s="752">
        <v>3</v>
      </c>
      <c r="H92" s="1159">
        <f>$G92*30</f>
        <v>90</v>
      </c>
      <c r="I92" s="923"/>
      <c r="J92" s="803"/>
      <c r="K92" s="920"/>
      <c r="L92" s="803"/>
      <c r="M92" s="775"/>
      <c r="N92" s="1162"/>
      <c r="O92" s="2647"/>
      <c r="P92" s="2648"/>
      <c r="Q92" s="1185"/>
      <c r="R92" s="2621"/>
      <c r="S92" s="2655"/>
      <c r="T92" s="1185"/>
      <c r="U92" s="749"/>
      <c r="V92" s="750"/>
    </row>
    <row r="93" spans="1:24" ht="20.25" customHeight="1" thickBot="1">
      <c r="A93" s="1832"/>
      <c r="B93" s="2097" t="s">
        <v>460</v>
      </c>
      <c r="C93" s="879"/>
      <c r="D93" s="880"/>
      <c r="E93" s="880"/>
      <c r="F93" s="1083"/>
      <c r="G93" s="1172">
        <f>G94+G95</f>
        <v>48</v>
      </c>
      <c r="H93" s="1173">
        <f>H94+H95</f>
        <v>1440</v>
      </c>
      <c r="I93" s="1174"/>
      <c r="J93" s="1174"/>
      <c r="K93" s="1174"/>
      <c r="L93" s="1174"/>
      <c r="M93" s="1175"/>
      <c r="N93" s="879"/>
      <c r="O93" s="2580" t="s">
        <v>481</v>
      </c>
      <c r="P93" s="2581"/>
      <c r="Q93" s="1039" t="s">
        <v>478</v>
      </c>
      <c r="R93" s="2580" t="s">
        <v>479</v>
      </c>
      <c r="S93" s="2581"/>
      <c r="T93" s="879"/>
      <c r="U93" s="880"/>
      <c r="V93" s="1083"/>
      <c r="W93" s="1269">
        <f>G65+G70+G71+G77+G80+G81+G88+G91+G92</f>
        <v>48</v>
      </c>
      <c r="X93" s="441"/>
    </row>
    <row r="94" spans="1:24" ht="20.25" customHeight="1" thickBot="1">
      <c r="A94" s="1832"/>
      <c r="B94" s="2098" t="s">
        <v>55</v>
      </c>
      <c r="C94" s="879"/>
      <c r="D94" s="880"/>
      <c r="E94" s="880"/>
      <c r="F94" s="1083"/>
      <c r="G94" s="1176">
        <f>SUMIF($B$65:$B$92,"на базі ВНЗ 1 рівня",G$65:G$92)+G$92</f>
        <v>11</v>
      </c>
      <c r="H94" s="1177">
        <f>SUMIF($B$65:$B$92,"на базі ВНЗ 1 рівня",H$65:H$92)+H$92</f>
        <v>330</v>
      </c>
      <c r="I94" s="880"/>
      <c r="J94" s="880"/>
      <c r="K94" s="880"/>
      <c r="L94" s="880"/>
      <c r="M94" s="1083"/>
      <c r="N94" s="893"/>
      <c r="O94" s="2634"/>
      <c r="P94" s="2635"/>
      <c r="Q94" s="879"/>
      <c r="R94" s="2634"/>
      <c r="S94" s="2635"/>
      <c r="T94" s="1182"/>
      <c r="U94" s="1174"/>
      <c r="V94" s="1175"/>
      <c r="W94" s="27">
        <f>G66+G72+G78+G82+G92</f>
        <v>10.5</v>
      </c>
      <c r="X94" s="27">
        <f>G93*30</f>
        <v>1440</v>
      </c>
    </row>
    <row r="95" spans="1:24" ht="20.25" customHeight="1" thickBot="1">
      <c r="A95" s="1832"/>
      <c r="B95" s="2194" t="s">
        <v>56</v>
      </c>
      <c r="C95" s="879"/>
      <c r="D95" s="880"/>
      <c r="E95" s="880"/>
      <c r="F95" s="1083"/>
      <c r="G95" s="1178">
        <f>G67+G70+G73+G76+G79+G80+G83+G88+G91</f>
        <v>37</v>
      </c>
      <c r="H95" s="1178">
        <f>H67+H70+H73+H76+H79+H80+H83+H88+H91</f>
        <v>1110</v>
      </c>
      <c r="I95" s="1178">
        <f>I67+I70+I73+I76+I79+I80+I83+I88+I91</f>
        <v>82</v>
      </c>
      <c r="J95" s="1179">
        <v>60</v>
      </c>
      <c r="K95" s="1179"/>
      <c r="L95" s="1179">
        <v>22</v>
      </c>
      <c r="M95" s="1178">
        <f>M67+M70+M73+M76+M79+M80+M83+M88+M91</f>
        <v>1028</v>
      </c>
      <c r="N95" s="879"/>
      <c r="O95" s="2580" t="s">
        <v>481</v>
      </c>
      <c r="P95" s="2581"/>
      <c r="Q95" s="1039" t="s">
        <v>478</v>
      </c>
      <c r="R95" s="2580" t="s">
        <v>479</v>
      </c>
      <c r="S95" s="2581"/>
      <c r="T95" s="2193"/>
      <c r="U95" s="1091"/>
      <c r="V95" s="1083"/>
      <c r="X95" s="27">
        <f>G94*30</f>
        <v>330</v>
      </c>
    </row>
    <row r="96" spans="1:24" ht="20.25" customHeight="1" thickBot="1">
      <c r="A96" s="2672"/>
      <c r="B96" s="2673"/>
      <c r="C96" s="2673"/>
      <c r="D96" s="2673"/>
      <c r="E96" s="2673"/>
      <c r="F96" s="2673"/>
      <c r="G96" s="2673"/>
      <c r="H96" s="2674"/>
      <c r="I96" s="2674"/>
      <c r="J96" s="2674"/>
      <c r="K96" s="2674"/>
      <c r="L96" s="2674"/>
      <c r="M96" s="2674"/>
      <c r="N96" s="2673"/>
      <c r="O96" s="2673"/>
      <c r="P96" s="2673"/>
      <c r="Q96" s="2673"/>
      <c r="R96" s="2673"/>
      <c r="S96" s="2673"/>
      <c r="T96" s="2674"/>
      <c r="U96" s="2674"/>
      <c r="V96" s="2675"/>
      <c r="X96" s="27">
        <f>G95*30</f>
        <v>1110</v>
      </c>
    </row>
    <row r="97" spans="1:22" ht="20.25" customHeight="1" thickBot="1">
      <c r="A97" s="2765" t="s">
        <v>163</v>
      </c>
      <c r="B97" s="2766"/>
      <c r="C97" s="2766"/>
      <c r="D97" s="2766"/>
      <c r="E97" s="2766"/>
      <c r="F97" s="2766"/>
      <c r="G97" s="2766"/>
      <c r="H97" s="2766"/>
      <c r="I97" s="2766"/>
      <c r="J97" s="2766"/>
      <c r="K97" s="2766"/>
      <c r="L97" s="2766"/>
      <c r="M97" s="2766"/>
      <c r="N97" s="2766"/>
      <c r="O97" s="2766"/>
      <c r="P97" s="2766"/>
      <c r="Q97" s="2766"/>
      <c r="R97" s="2766"/>
      <c r="S97" s="2766"/>
      <c r="T97" s="2766"/>
      <c r="U97" s="2766"/>
      <c r="V97" s="2767"/>
    </row>
    <row r="98" spans="1:22" ht="44.25" customHeight="1">
      <c r="A98" s="1833" t="s">
        <v>189</v>
      </c>
      <c r="B98" s="1834" t="s">
        <v>164</v>
      </c>
      <c r="C98" s="1835"/>
      <c r="D98" s="1836"/>
      <c r="E98" s="1837"/>
      <c r="F98" s="1838"/>
      <c r="G98" s="2125">
        <v>3</v>
      </c>
      <c r="H98" s="1839">
        <f>SUM(H99:H99)</f>
        <v>90</v>
      </c>
      <c r="I98" s="830"/>
      <c r="J98" s="830"/>
      <c r="K98" s="830"/>
      <c r="L98" s="830"/>
      <c r="M98" s="1840"/>
      <c r="N98" s="1841"/>
      <c r="O98" s="2668"/>
      <c r="P98" s="2669"/>
      <c r="Q98" s="1841"/>
      <c r="R98" s="2668"/>
      <c r="S98" s="2669"/>
      <c r="T98" s="1841"/>
      <c r="U98" s="830"/>
      <c r="V98" s="1840"/>
    </row>
    <row r="99" spans="1:22" ht="20.25" customHeight="1" thickBot="1">
      <c r="A99" s="1842"/>
      <c r="B99" s="1843" t="s">
        <v>55</v>
      </c>
      <c r="C99" s="1844"/>
      <c r="D99" s="1845"/>
      <c r="E99" s="1846"/>
      <c r="F99" s="1847"/>
      <c r="G99" s="2126">
        <v>3</v>
      </c>
      <c r="H99" s="1848">
        <f>$G99*30</f>
        <v>90</v>
      </c>
      <c r="I99" s="1769"/>
      <c r="J99" s="1769"/>
      <c r="K99" s="1769"/>
      <c r="L99" s="1769"/>
      <c r="M99" s="1849"/>
      <c r="N99" s="861"/>
      <c r="O99" s="2670"/>
      <c r="P99" s="2671"/>
      <c r="Q99" s="861"/>
      <c r="R99" s="2670"/>
      <c r="S99" s="2671"/>
      <c r="T99" s="861"/>
      <c r="U99" s="862"/>
      <c r="V99" s="1850"/>
    </row>
    <row r="100" spans="1:22" ht="20.25" customHeight="1" thickBot="1">
      <c r="A100" s="2789" t="s">
        <v>190</v>
      </c>
      <c r="B100" s="2790"/>
      <c r="C100" s="1851"/>
      <c r="D100" s="1852"/>
      <c r="E100" s="1853"/>
      <c r="F100" s="1854"/>
      <c r="G100" s="986">
        <f>G$98</f>
        <v>3</v>
      </c>
      <c r="H100" s="974">
        <f>H$98</f>
        <v>90</v>
      </c>
      <c r="I100" s="1174"/>
      <c r="J100" s="1174"/>
      <c r="K100" s="1174"/>
      <c r="L100" s="1174"/>
      <c r="M100" s="1175"/>
      <c r="N100" s="879"/>
      <c r="O100" s="2634"/>
      <c r="P100" s="2635"/>
      <c r="Q100" s="879"/>
      <c r="R100" s="2634"/>
      <c r="S100" s="2635"/>
      <c r="T100" s="879"/>
      <c r="U100" s="880"/>
      <c r="V100" s="1083"/>
    </row>
    <row r="101" spans="1:22" ht="20.25" customHeight="1" thickBot="1">
      <c r="A101" s="2830" t="s">
        <v>191</v>
      </c>
      <c r="B101" s="2831"/>
      <c r="C101" s="1851"/>
      <c r="D101" s="1852"/>
      <c r="E101" s="1853"/>
      <c r="F101" s="1854"/>
      <c r="G101" s="2127">
        <f>SUMIF($B$98:$B$99,"на базі ВНЗ 1 рівня",G$98:G$99)</f>
        <v>3</v>
      </c>
      <c r="H101" s="1855">
        <f>SUMIF($B$98:$B$99,"на базі ВНЗ 1 рівня",H$98:H$99)</f>
        <v>90</v>
      </c>
      <c r="I101" s="1856"/>
      <c r="J101" s="1857"/>
      <c r="K101" s="1857"/>
      <c r="L101" s="1856"/>
      <c r="M101" s="1858"/>
      <c r="N101" s="1859"/>
      <c r="O101" s="2607"/>
      <c r="P101" s="2608"/>
      <c r="Q101" s="1039"/>
      <c r="R101" s="2580"/>
      <c r="S101" s="2581"/>
      <c r="T101" s="1039"/>
      <c r="U101" s="892"/>
      <c r="V101" s="890"/>
    </row>
    <row r="102" spans="1:22" ht="20.25" customHeight="1" thickBot="1">
      <c r="A102" s="2789" t="s">
        <v>192</v>
      </c>
      <c r="B102" s="2790"/>
      <c r="C102" s="1851"/>
      <c r="D102" s="1852"/>
      <c r="E102" s="1860"/>
      <c r="F102" s="1861"/>
      <c r="G102" s="2128">
        <v>0</v>
      </c>
      <c r="H102" s="2129">
        <v>0</v>
      </c>
      <c r="I102" s="2130">
        <v>0</v>
      </c>
      <c r="J102" s="2131">
        <v>0</v>
      </c>
      <c r="K102" s="2131">
        <v>0</v>
      </c>
      <c r="L102" s="1713">
        <v>0</v>
      </c>
      <c r="M102" s="2132">
        <v>0</v>
      </c>
      <c r="N102" s="1859"/>
      <c r="O102" s="2607"/>
      <c r="P102" s="2608"/>
      <c r="Q102" s="1039"/>
      <c r="R102" s="2580"/>
      <c r="S102" s="2581"/>
      <c r="T102" s="1039"/>
      <c r="U102" s="892"/>
      <c r="V102" s="890"/>
    </row>
    <row r="103" spans="1:22" ht="20.25" customHeight="1" thickBot="1">
      <c r="A103" s="1099"/>
      <c r="B103" s="1100"/>
      <c r="C103" s="1101"/>
      <c r="D103" s="1101"/>
      <c r="E103" s="1102"/>
      <c r="F103" s="1102"/>
      <c r="G103" s="1103"/>
      <c r="H103" s="1104"/>
      <c r="I103" s="1105"/>
      <c r="J103" s="1106"/>
      <c r="K103" s="1107"/>
      <c r="L103" s="1108"/>
      <c r="M103" s="1108"/>
      <c r="N103" s="1109"/>
      <c r="O103" s="1109"/>
      <c r="P103" s="1110"/>
      <c r="Q103" s="1110"/>
      <c r="R103" s="1110"/>
      <c r="S103" s="1110"/>
      <c r="T103" s="1111"/>
      <c r="U103" s="1112"/>
      <c r="V103" s="1113"/>
    </row>
    <row r="104" spans="1:22" ht="20.25" customHeight="1" thickBot="1">
      <c r="A104" s="2729" t="s">
        <v>337</v>
      </c>
      <c r="B104" s="2864"/>
      <c r="C104" s="2864"/>
      <c r="D104" s="2864"/>
      <c r="E104" s="2864"/>
      <c r="F104" s="2864"/>
      <c r="G104" s="2864"/>
      <c r="H104" s="2864"/>
      <c r="I104" s="2864"/>
      <c r="J104" s="2864"/>
      <c r="K104" s="2864"/>
      <c r="L104" s="2864"/>
      <c r="M104" s="2864"/>
      <c r="N104" s="2864"/>
      <c r="O104" s="2864"/>
      <c r="P104" s="2864"/>
      <c r="Q104" s="2864"/>
      <c r="R104" s="2864"/>
      <c r="S104" s="2864"/>
      <c r="T104" s="2812"/>
      <c r="U104" s="2812"/>
      <c r="V104" s="2865"/>
    </row>
    <row r="105" spans="1:48" ht="31.5" customHeight="1">
      <c r="A105" s="1114" t="s">
        <v>338</v>
      </c>
      <c r="B105" s="2133" t="s">
        <v>327</v>
      </c>
      <c r="C105" s="831"/>
      <c r="D105" s="830"/>
      <c r="E105" s="831"/>
      <c r="F105" s="832"/>
      <c r="G105" s="874">
        <f>G106+G107+G108</f>
        <v>9</v>
      </c>
      <c r="H105" s="1116">
        <f aca="true" t="shared" si="5" ref="H105:H122">G105*30</f>
        <v>270</v>
      </c>
      <c r="I105" s="1117"/>
      <c r="J105" s="1118"/>
      <c r="K105" s="1119"/>
      <c r="L105" s="1118"/>
      <c r="M105" s="1120"/>
      <c r="N105" s="821"/>
      <c r="O105" s="2617"/>
      <c r="P105" s="2618"/>
      <c r="Q105" s="848"/>
      <c r="R105" s="2613"/>
      <c r="S105" s="2614"/>
      <c r="T105" s="848"/>
      <c r="U105" s="850"/>
      <c r="V105" s="732"/>
      <c r="AU105" s="29" t="s">
        <v>556</v>
      </c>
      <c r="AV105" s="1273">
        <f>SUMIF(AT$105:AT$119,1,G$105:G$119)</f>
        <v>7</v>
      </c>
    </row>
    <row r="106" spans="1:48" ht="20.25" customHeight="1">
      <c r="A106" s="1121"/>
      <c r="B106" s="2124" t="s">
        <v>55</v>
      </c>
      <c r="C106" s="778"/>
      <c r="D106" s="756"/>
      <c r="E106" s="778"/>
      <c r="F106" s="779"/>
      <c r="G106" s="762">
        <v>2.5</v>
      </c>
      <c r="H106" s="1122">
        <f t="shared" si="5"/>
        <v>75</v>
      </c>
      <c r="I106" s="1123"/>
      <c r="J106" s="787"/>
      <c r="K106" s="788"/>
      <c r="L106" s="787"/>
      <c r="M106" s="789"/>
      <c r="N106" s="746"/>
      <c r="O106" s="2615"/>
      <c r="P106" s="2616"/>
      <c r="Q106" s="747"/>
      <c r="R106" s="2609"/>
      <c r="S106" s="2610"/>
      <c r="T106" s="747"/>
      <c r="U106" s="749"/>
      <c r="V106" s="750"/>
      <c r="W106" s="27" t="s">
        <v>515</v>
      </c>
      <c r="AU106" s="29" t="s">
        <v>557</v>
      </c>
      <c r="AV106" s="1273">
        <f>SUMIF(AT$105:AT$119,2,G$105:G$119)</f>
        <v>15.5</v>
      </c>
    </row>
    <row r="107" spans="1:48" ht="20.25" customHeight="1">
      <c r="A107" s="1121" t="s">
        <v>339</v>
      </c>
      <c r="B107" s="1132" t="s">
        <v>56</v>
      </c>
      <c r="C107" s="756">
        <v>3</v>
      </c>
      <c r="D107" s="756"/>
      <c r="E107" s="778"/>
      <c r="F107" s="779"/>
      <c r="G107" s="752">
        <v>5</v>
      </c>
      <c r="H107" s="741">
        <f t="shared" si="5"/>
        <v>150</v>
      </c>
      <c r="I107" s="1124">
        <v>10</v>
      </c>
      <c r="J107" s="742" t="s">
        <v>127</v>
      </c>
      <c r="K107" s="743"/>
      <c r="L107" s="748" t="s">
        <v>128</v>
      </c>
      <c r="M107" s="781">
        <f>H107-I107</f>
        <v>140</v>
      </c>
      <c r="N107" s="746"/>
      <c r="O107" s="2615"/>
      <c r="P107" s="2616"/>
      <c r="Q107" s="2081" t="s">
        <v>263</v>
      </c>
      <c r="R107" s="2609"/>
      <c r="S107" s="2610"/>
      <c r="T107" s="747"/>
      <c r="U107" s="749"/>
      <c r="V107" s="750"/>
      <c r="AT107" s="27">
        <v>2</v>
      </c>
      <c r="AU107" s="29" t="s">
        <v>30</v>
      </c>
      <c r="AV107" s="1273">
        <f>SUMIF(AT$105:AT$119,3,G$105:G$119)</f>
        <v>0</v>
      </c>
    </row>
    <row r="108" spans="1:48" ht="32.25" customHeight="1">
      <c r="A108" s="1121" t="s">
        <v>340</v>
      </c>
      <c r="B108" s="1413" t="s">
        <v>328</v>
      </c>
      <c r="C108" s="778"/>
      <c r="D108" s="756"/>
      <c r="E108" s="756"/>
      <c r="F108" s="784">
        <v>4</v>
      </c>
      <c r="G108" s="752">
        <v>1.5</v>
      </c>
      <c r="H108" s="741">
        <f t="shared" si="5"/>
        <v>45</v>
      </c>
      <c r="I108" s="783">
        <v>8</v>
      </c>
      <c r="J108" s="742"/>
      <c r="K108" s="744"/>
      <c r="L108" s="744" t="s">
        <v>115</v>
      </c>
      <c r="M108" s="781">
        <f>H108-I108</f>
        <v>37</v>
      </c>
      <c r="N108" s="746"/>
      <c r="O108" s="2615"/>
      <c r="P108" s="2616"/>
      <c r="Q108" s="2081"/>
      <c r="R108" s="2623" t="s">
        <v>115</v>
      </c>
      <c r="S108" s="2624"/>
      <c r="T108" s="747"/>
      <c r="U108" s="749"/>
      <c r="V108" s="750"/>
      <c r="AT108" s="27">
        <v>2</v>
      </c>
      <c r="AU108" s="29"/>
      <c r="AV108" s="1706">
        <f>SUM(AV105:AV107)</f>
        <v>22.5</v>
      </c>
    </row>
    <row r="109" spans="1:22" ht="31.5" customHeight="1">
      <c r="A109" s="733" t="s">
        <v>341</v>
      </c>
      <c r="B109" s="1414" t="s">
        <v>329</v>
      </c>
      <c r="C109" s="778"/>
      <c r="D109" s="756"/>
      <c r="E109" s="778"/>
      <c r="F109" s="779"/>
      <c r="G109" s="752">
        <f>G111</f>
        <v>8</v>
      </c>
      <c r="H109" s="741">
        <f t="shared" si="5"/>
        <v>240</v>
      </c>
      <c r="I109" s="1123"/>
      <c r="J109" s="787"/>
      <c r="K109" s="788"/>
      <c r="L109" s="787"/>
      <c r="M109" s="789"/>
      <c r="N109" s="746"/>
      <c r="O109" s="2615"/>
      <c r="P109" s="2616"/>
      <c r="Q109" s="2081"/>
      <c r="R109" s="2623"/>
      <c r="S109" s="2624"/>
      <c r="T109" s="747"/>
      <c r="U109" s="749"/>
      <c r="V109" s="750"/>
    </row>
    <row r="110" spans="1:22" ht="20.25" customHeight="1" hidden="1">
      <c r="A110" s="733"/>
      <c r="B110" s="1414" t="s">
        <v>55</v>
      </c>
      <c r="C110" s="778"/>
      <c r="D110" s="756"/>
      <c r="E110" s="778"/>
      <c r="F110" s="779"/>
      <c r="G110" s="762"/>
      <c r="H110" s="1122">
        <f t="shared" si="5"/>
        <v>0</v>
      </c>
      <c r="I110" s="1123"/>
      <c r="J110" s="787"/>
      <c r="K110" s="788"/>
      <c r="L110" s="787"/>
      <c r="M110" s="789"/>
      <c r="N110" s="746"/>
      <c r="O110" s="2615"/>
      <c r="P110" s="2616"/>
      <c r="Q110" s="747"/>
      <c r="R110" s="2623"/>
      <c r="S110" s="2624"/>
      <c r="T110" s="747"/>
      <c r="U110" s="749"/>
      <c r="V110" s="750"/>
    </row>
    <row r="111" spans="1:22" ht="20.25" customHeight="1">
      <c r="A111" s="733"/>
      <c r="B111" s="1413" t="s">
        <v>56</v>
      </c>
      <c r="C111" s="778"/>
      <c r="D111" s="756"/>
      <c r="E111" s="778"/>
      <c r="F111" s="779"/>
      <c r="G111" s="752">
        <f>G112+G113+G114</f>
        <v>8</v>
      </c>
      <c r="H111" s="741">
        <f t="shared" si="5"/>
        <v>240</v>
      </c>
      <c r="I111" s="742">
        <f>SUM(I112:I114)</f>
        <v>18</v>
      </c>
      <c r="J111" s="743">
        <v>22</v>
      </c>
      <c r="K111" s="743">
        <v>4</v>
      </c>
      <c r="L111" s="783">
        <v>4</v>
      </c>
      <c r="M111" s="781">
        <f>H111-I111</f>
        <v>222</v>
      </c>
      <c r="N111" s="746"/>
      <c r="O111" s="2615"/>
      <c r="P111" s="2616"/>
      <c r="Q111" s="747"/>
      <c r="R111" s="2623"/>
      <c r="S111" s="2624"/>
      <c r="T111" s="747"/>
      <c r="U111" s="749"/>
      <c r="V111" s="750"/>
    </row>
    <row r="112" spans="1:46" ht="20.25" customHeight="1">
      <c r="A112" s="733" t="s">
        <v>342</v>
      </c>
      <c r="B112" s="1413" t="s">
        <v>330</v>
      </c>
      <c r="C112" s="778"/>
      <c r="D112" s="756">
        <v>2</v>
      </c>
      <c r="E112" s="778"/>
      <c r="F112" s="779"/>
      <c r="G112" s="752">
        <v>3</v>
      </c>
      <c r="H112" s="741">
        <f t="shared" si="5"/>
        <v>90</v>
      </c>
      <c r="I112" s="783">
        <v>6</v>
      </c>
      <c r="J112" s="742" t="s">
        <v>116</v>
      </c>
      <c r="K112" s="742"/>
      <c r="L112" s="744" t="s">
        <v>128</v>
      </c>
      <c r="M112" s="781">
        <f>H112-I112</f>
        <v>84</v>
      </c>
      <c r="N112" s="746"/>
      <c r="O112" s="2623" t="s">
        <v>124</v>
      </c>
      <c r="P112" s="2624"/>
      <c r="Q112" s="747"/>
      <c r="R112" s="2623"/>
      <c r="S112" s="2624"/>
      <c r="T112" s="747"/>
      <c r="U112" s="749"/>
      <c r="V112" s="750"/>
      <c r="AT112" s="27">
        <v>1</v>
      </c>
    </row>
    <row r="113" spans="1:46" ht="20.25" customHeight="1">
      <c r="A113" s="733" t="s">
        <v>343</v>
      </c>
      <c r="B113" s="1413" t="s">
        <v>331</v>
      </c>
      <c r="C113" s="778"/>
      <c r="D113" s="756">
        <v>3</v>
      </c>
      <c r="E113" s="778"/>
      <c r="F113" s="779"/>
      <c r="G113" s="752">
        <v>2</v>
      </c>
      <c r="H113" s="741">
        <f t="shared" si="5"/>
        <v>60</v>
      </c>
      <c r="I113" s="783">
        <v>4</v>
      </c>
      <c r="J113" s="742" t="s">
        <v>116</v>
      </c>
      <c r="K113" s="742"/>
      <c r="L113" s="744"/>
      <c r="M113" s="781">
        <f>H113-I113</f>
        <v>56</v>
      </c>
      <c r="N113" s="746"/>
      <c r="O113" s="2615"/>
      <c r="P113" s="2616"/>
      <c r="Q113" s="2081" t="s">
        <v>116</v>
      </c>
      <c r="R113" s="2623"/>
      <c r="S113" s="2624"/>
      <c r="T113" s="747"/>
      <c r="U113" s="749"/>
      <c r="V113" s="750"/>
      <c r="AT113" s="27">
        <v>2</v>
      </c>
    </row>
    <row r="114" spans="1:46" ht="20.25" customHeight="1">
      <c r="A114" s="733" t="s">
        <v>344</v>
      </c>
      <c r="B114" s="1413" t="s">
        <v>332</v>
      </c>
      <c r="C114" s="756"/>
      <c r="D114" s="756">
        <v>4</v>
      </c>
      <c r="E114" s="778"/>
      <c r="F114" s="779"/>
      <c r="G114" s="752">
        <v>3</v>
      </c>
      <c r="H114" s="741">
        <f t="shared" si="5"/>
        <v>90</v>
      </c>
      <c r="I114" s="783">
        <v>8</v>
      </c>
      <c r="J114" s="742" t="s">
        <v>116</v>
      </c>
      <c r="K114" s="742" t="s">
        <v>333</v>
      </c>
      <c r="L114" s="744"/>
      <c r="M114" s="781">
        <f>H114-I114</f>
        <v>82</v>
      </c>
      <c r="N114" s="746"/>
      <c r="O114" s="2615"/>
      <c r="P114" s="2616"/>
      <c r="Q114" s="747"/>
      <c r="R114" s="2623" t="s">
        <v>115</v>
      </c>
      <c r="S114" s="2624"/>
      <c r="T114" s="747"/>
      <c r="U114" s="749"/>
      <c r="V114" s="750"/>
      <c r="AT114" s="27">
        <v>2</v>
      </c>
    </row>
    <row r="115" spans="1:22" ht="30" customHeight="1">
      <c r="A115" s="1121" t="s">
        <v>345</v>
      </c>
      <c r="B115" s="1125" t="s">
        <v>334</v>
      </c>
      <c r="C115" s="735"/>
      <c r="D115" s="736"/>
      <c r="E115" s="737"/>
      <c r="F115" s="738"/>
      <c r="G115" s="794">
        <v>2.5</v>
      </c>
      <c r="H115" s="1122">
        <f t="shared" si="5"/>
        <v>75</v>
      </c>
      <c r="I115" s="1124"/>
      <c r="J115" s="742"/>
      <c r="K115" s="743"/>
      <c r="L115" s="744"/>
      <c r="M115" s="745"/>
      <c r="N115" s="746"/>
      <c r="O115" s="2615"/>
      <c r="P115" s="2616"/>
      <c r="Q115" s="747"/>
      <c r="R115" s="2609"/>
      <c r="S115" s="2610"/>
      <c r="T115" s="747"/>
      <c r="U115" s="749"/>
      <c r="V115" s="750"/>
    </row>
    <row r="116" spans="1:22" ht="20.25" customHeight="1">
      <c r="A116" s="1126" t="s">
        <v>346</v>
      </c>
      <c r="B116" s="1127" t="s">
        <v>61</v>
      </c>
      <c r="C116" s="802"/>
      <c r="D116" s="787"/>
      <c r="E116" s="803"/>
      <c r="F116" s="1128"/>
      <c r="G116" s="752">
        <f>G117+G118</f>
        <v>5</v>
      </c>
      <c r="H116" s="741">
        <f t="shared" si="5"/>
        <v>150</v>
      </c>
      <c r="I116" s="803"/>
      <c r="J116" s="803"/>
      <c r="K116" s="803"/>
      <c r="L116" s="804"/>
      <c r="M116" s="1129"/>
      <c r="N116" s="746"/>
      <c r="O116" s="2615"/>
      <c r="P116" s="2616"/>
      <c r="Q116" s="747"/>
      <c r="R116" s="2609"/>
      <c r="S116" s="2610"/>
      <c r="T116" s="747"/>
      <c r="U116" s="749"/>
      <c r="V116" s="750"/>
    </row>
    <row r="117" spans="1:22" ht="18" customHeight="1">
      <c r="A117" s="1126"/>
      <c r="B117" s="1130" t="s">
        <v>55</v>
      </c>
      <c r="C117" s="802"/>
      <c r="D117" s="787"/>
      <c r="E117" s="803"/>
      <c r="F117" s="1128"/>
      <c r="G117" s="762">
        <v>1</v>
      </c>
      <c r="H117" s="1122">
        <f t="shared" si="5"/>
        <v>30</v>
      </c>
      <c r="I117" s="803"/>
      <c r="J117" s="803"/>
      <c r="K117" s="803"/>
      <c r="L117" s="804"/>
      <c r="M117" s="1129"/>
      <c r="N117" s="746"/>
      <c r="O117" s="2615"/>
      <c r="P117" s="2616"/>
      <c r="Q117" s="747"/>
      <c r="R117" s="2609"/>
      <c r="S117" s="2610"/>
      <c r="T117" s="747"/>
      <c r="U117" s="749"/>
      <c r="V117" s="750"/>
    </row>
    <row r="118" spans="1:46" ht="20.25" customHeight="1">
      <c r="A118" s="733" t="s">
        <v>347</v>
      </c>
      <c r="B118" s="1132" t="s">
        <v>56</v>
      </c>
      <c r="C118" s="2134">
        <v>2</v>
      </c>
      <c r="D118" s="787"/>
      <c r="E118" s="803"/>
      <c r="F118" s="1128"/>
      <c r="G118" s="752">
        <v>4</v>
      </c>
      <c r="H118" s="741">
        <f t="shared" si="5"/>
        <v>120</v>
      </c>
      <c r="I118" s="1124">
        <v>10</v>
      </c>
      <c r="J118" s="742" t="s">
        <v>127</v>
      </c>
      <c r="K118" s="743"/>
      <c r="L118" s="748" t="s">
        <v>128</v>
      </c>
      <c r="M118" s="775">
        <f>H118-I118</f>
        <v>110</v>
      </c>
      <c r="N118" s="746"/>
      <c r="O118" s="2623" t="s">
        <v>263</v>
      </c>
      <c r="P118" s="2627"/>
      <c r="Q118" s="747"/>
      <c r="R118" s="2609"/>
      <c r="S118" s="2610"/>
      <c r="T118" s="747"/>
      <c r="U118" s="749"/>
      <c r="V118" s="750"/>
      <c r="AT118" s="27">
        <v>1</v>
      </c>
    </row>
    <row r="119" spans="1:46" ht="30.75" customHeight="1" thickBot="1">
      <c r="A119" s="733" t="s">
        <v>348</v>
      </c>
      <c r="B119" s="1414" t="s">
        <v>335</v>
      </c>
      <c r="C119" s="778"/>
      <c r="D119" s="756">
        <v>3</v>
      </c>
      <c r="E119" s="778"/>
      <c r="F119" s="779"/>
      <c r="G119" s="752">
        <v>4</v>
      </c>
      <c r="H119" s="741">
        <f>G119*30</f>
        <v>120</v>
      </c>
      <c r="I119" s="783">
        <v>6</v>
      </c>
      <c r="J119" s="742" t="s">
        <v>116</v>
      </c>
      <c r="K119" s="742"/>
      <c r="L119" s="744" t="s">
        <v>128</v>
      </c>
      <c r="M119" s="775">
        <f>H119-I119</f>
        <v>114</v>
      </c>
      <c r="N119" s="746"/>
      <c r="O119" s="2619"/>
      <c r="P119" s="2620"/>
      <c r="Q119" s="2081" t="s">
        <v>124</v>
      </c>
      <c r="R119" s="2609"/>
      <c r="S119" s="2610"/>
      <c r="T119" s="747"/>
      <c r="U119" s="749"/>
      <c r="V119" s="750"/>
      <c r="AT119" s="27">
        <v>2</v>
      </c>
    </row>
    <row r="120" spans="1:23" ht="20.25" customHeight="1" thickBot="1">
      <c r="A120" s="2837" t="s">
        <v>36</v>
      </c>
      <c r="B120" s="2718"/>
      <c r="C120" s="1134"/>
      <c r="D120" s="1135"/>
      <c r="E120" s="1135"/>
      <c r="F120" s="1136"/>
      <c r="G120" s="999">
        <f>G105+G109+G115+G116+G119</f>
        <v>28.5</v>
      </c>
      <c r="H120" s="899">
        <f t="shared" si="5"/>
        <v>855</v>
      </c>
      <c r="I120" s="999"/>
      <c r="J120" s="999"/>
      <c r="K120" s="999"/>
      <c r="L120" s="999"/>
      <c r="M120" s="1137"/>
      <c r="N120" s="999"/>
      <c r="O120" s="2667"/>
      <c r="P120" s="2666"/>
      <c r="Q120" s="1138"/>
      <c r="R120" s="2667"/>
      <c r="S120" s="2666"/>
      <c r="T120" s="2077"/>
      <c r="U120" s="1139"/>
      <c r="V120" s="2089"/>
      <c r="W120" s="27">
        <f>30*G120</f>
        <v>855</v>
      </c>
    </row>
    <row r="121" spans="1:23" ht="20.25" customHeight="1" thickBot="1">
      <c r="A121" s="2838" t="s">
        <v>336</v>
      </c>
      <c r="B121" s="2863"/>
      <c r="C121" s="1134"/>
      <c r="D121" s="1135"/>
      <c r="E121" s="1135"/>
      <c r="F121" s="1136"/>
      <c r="G121" s="1140">
        <f>G106+G110+G115+G117</f>
        <v>6</v>
      </c>
      <c r="H121" s="1141">
        <f t="shared" si="5"/>
        <v>180</v>
      </c>
      <c r="I121" s="1142"/>
      <c r="J121" s="1143"/>
      <c r="K121" s="1143"/>
      <c r="L121" s="1143"/>
      <c r="M121" s="1144"/>
      <c r="N121" s="1145"/>
      <c r="O121" s="2665"/>
      <c r="P121" s="2666"/>
      <c r="Q121" s="1146"/>
      <c r="R121" s="2665"/>
      <c r="S121" s="2666"/>
      <c r="T121" s="1147"/>
      <c r="U121" s="1148"/>
      <c r="V121" s="1149"/>
      <c r="W121" s="27">
        <f>30*G121</f>
        <v>180</v>
      </c>
    </row>
    <row r="122" spans="1:23" ht="20.25" customHeight="1" thickBot="1">
      <c r="A122" s="2839" t="s">
        <v>412</v>
      </c>
      <c r="B122" s="2845"/>
      <c r="C122" s="1134"/>
      <c r="D122" s="1135"/>
      <c r="E122" s="1135"/>
      <c r="F122" s="1136"/>
      <c r="G122" s="1150">
        <f>G107+G111+G118+G108+G119</f>
        <v>22.5</v>
      </c>
      <c r="H122" s="899">
        <f t="shared" si="5"/>
        <v>675</v>
      </c>
      <c r="I122" s="899">
        <f>I107+I108+I111+I118+I119</f>
        <v>52</v>
      </c>
      <c r="J122" s="899">
        <v>32</v>
      </c>
      <c r="K122" s="899">
        <v>4</v>
      </c>
      <c r="L122" s="899">
        <v>16</v>
      </c>
      <c r="M122" s="899">
        <f>H122-I122</f>
        <v>623</v>
      </c>
      <c r="N122" s="1151"/>
      <c r="O122" s="2606" t="s">
        <v>465</v>
      </c>
      <c r="P122" s="2581"/>
      <c r="Q122" s="1151" t="s">
        <v>486</v>
      </c>
      <c r="R122" s="2606" t="s">
        <v>487</v>
      </c>
      <c r="S122" s="2581"/>
      <c r="T122" s="2077"/>
      <c r="U122" s="1152"/>
      <c r="V122" s="1139"/>
      <c r="W122" s="27">
        <f>30*G122</f>
        <v>675</v>
      </c>
    </row>
    <row r="123" spans="1:22" ht="20.25" customHeight="1" thickBot="1">
      <c r="A123" s="1153"/>
      <c r="B123" s="1154"/>
      <c r="C123" s="718"/>
      <c r="D123" s="736"/>
      <c r="E123" s="737"/>
      <c r="F123" s="719"/>
      <c r="G123" s="1155"/>
      <c r="H123" s="1156"/>
      <c r="I123" s="1124"/>
      <c r="J123" s="742"/>
      <c r="K123" s="743"/>
      <c r="L123" s="744"/>
      <c r="M123" s="2087"/>
      <c r="N123" s="724"/>
      <c r="O123" s="2607"/>
      <c r="P123" s="2664"/>
      <c r="Q123" s="747"/>
      <c r="R123" s="2580"/>
      <c r="S123" s="2587"/>
      <c r="T123" s="730"/>
      <c r="U123" s="850"/>
      <c r="V123" s="1158"/>
    </row>
    <row r="124" spans="1:22" ht="19.5" customHeight="1" thickBot="1">
      <c r="A124" s="2860" t="s">
        <v>169</v>
      </c>
      <c r="B124" s="2861"/>
      <c r="C124" s="2861"/>
      <c r="D124" s="2861"/>
      <c r="E124" s="2861"/>
      <c r="F124" s="2861"/>
      <c r="G124" s="2861"/>
      <c r="H124" s="2861"/>
      <c r="I124" s="2861"/>
      <c r="J124" s="2861"/>
      <c r="K124" s="2861"/>
      <c r="L124" s="2861"/>
      <c r="M124" s="2861"/>
      <c r="N124" s="2861"/>
      <c r="O124" s="2861"/>
      <c r="P124" s="2861"/>
      <c r="Q124" s="2861"/>
      <c r="R124" s="2861"/>
      <c r="S124" s="2861"/>
      <c r="T124" s="2861"/>
      <c r="U124" s="2861"/>
      <c r="V124" s="2862"/>
    </row>
    <row r="125" spans="1:22" ht="19.5" customHeight="1" thickBot="1">
      <c r="A125" s="2858" t="s">
        <v>296</v>
      </c>
      <c r="B125" s="2674"/>
      <c r="C125" s="2674"/>
      <c r="D125" s="2674"/>
      <c r="E125" s="2674"/>
      <c r="F125" s="2674"/>
      <c r="G125" s="2674"/>
      <c r="H125" s="2674"/>
      <c r="I125" s="2674"/>
      <c r="J125" s="2674"/>
      <c r="K125" s="2674"/>
      <c r="L125" s="2674"/>
      <c r="M125" s="2674"/>
      <c r="N125" s="2674"/>
      <c r="O125" s="2674"/>
      <c r="P125" s="2674"/>
      <c r="Q125" s="2674"/>
      <c r="R125" s="2674"/>
      <c r="S125" s="2674"/>
      <c r="T125" s="2674"/>
      <c r="U125" s="2674"/>
      <c r="V125" s="2675"/>
    </row>
    <row r="126" spans="1:22" ht="19.5" customHeight="1" thickBot="1">
      <c r="A126" s="2859" t="s">
        <v>297</v>
      </c>
      <c r="B126" s="2766"/>
      <c r="C126" s="2766"/>
      <c r="D126" s="2766"/>
      <c r="E126" s="2766"/>
      <c r="F126" s="2766"/>
      <c r="G126" s="2766"/>
      <c r="H126" s="2766"/>
      <c r="I126" s="2766"/>
      <c r="J126" s="2766"/>
      <c r="K126" s="2766"/>
      <c r="L126" s="2766"/>
      <c r="M126" s="2766"/>
      <c r="N126" s="2766"/>
      <c r="O126" s="2766"/>
      <c r="P126" s="2766"/>
      <c r="Q126" s="2766"/>
      <c r="R126" s="2766"/>
      <c r="S126" s="2766"/>
      <c r="T126" s="2766"/>
      <c r="U126" s="2766"/>
      <c r="V126" s="2766"/>
    </row>
    <row r="127" spans="1:48" ht="31.5">
      <c r="A127" s="850" t="s">
        <v>173</v>
      </c>
      <c r="B127" s="1862" t="s">
        <v>44</v>
      </c>
      <c r="C127" s="1863"/>
      <c r="D127" s="1863"/>
      <c r="E127" s="1863"/>
      <c r="F127" s="1864"/>
      <c r="G127" s="2135">
        <f>G128+G129</f>
        <v>4</v>
      </c>
      <c r="H127" s="1863">
        <f>H128+H129</f>
        <v>120</v>
      </c>
      <c r="I127" s="1865"/>
      <c r="J127" s="1119"/>
      <c r="K127" s="1863"/>
      <c r="L127" s="1119"/>
      <c r="M127" s="1866"/>
      <c r="N127" s="1867"/>
      <c r="O127" s="2662"/>
      <c r="P127" s="2663"/>
      <c r="Q127" s="1868"/>
      <c r="R127" s="2653"/>
      <c r="S127" s="2654"/>
      <c r="T127" s="1869"/>
      <c r="U127" s="1148"/>
      <c r="V127" s="1148"/>
      <c r="Z127" s="2879" t="s">
        <v>30</v>
      </c>
      <c r="AA127" s="2879"/>
      <c r="AB127" s="2879"/>
      <c r="AC127" s="2879"/>
      <c r="AD127" s="2879" t="s">
        <v>31</v>
      </c>
      <c r="AE127" s="2879"/>
      <c r="AF127" s="2879"/>
      <c r="AG127" s="2879"/>
      <c r="AH127" s="2879" t="s">
        <v>32</v>
      </c>
      <c r="AI127" s="2879"/>
      <c r="AJ127" s="2879"/>
      <c r="AK127" s="2879"/>
      <c r="AL127" s="1263" t="s">
        <v>525</v>
      </c>
      <c r="AM127" s="1263" t="s">
        <v>526</v>
      </c>
      <c r="AN127" s="29" t="s">
        <v>517</v>
      </c>
      <c r="AU127" s="29" t="s">
        <v>556</v>
      </c>
      <c r="AV127" s="1273">
        <f>SUMIF(AT$127:AT$166,1,G$127:G$166)</f>
        <v>0</v>
      </c>
    </row>
    <row r="128" spans="1:48" ht="15.75">
      <c r="A128" s="1870"/>
      <c r="B128" s="1777" t="s">
        <v>55</v>
      </c>
      <c r="C128" s="1769"/>
      <c r="D128" s="1769"/>
      <c r="E128" s="1769"/>
      <c r="F128" s="1871"/>
      <c r="G128" s="2136">
        <v>1</v>
      </c>
      <c r="H128" s="1769">
        <f aca="true" t="shared" si="6" ref="H128:H135">G128*30</f>
        <v>30</v>
      </c>
      <c r="I128" s="1872"/>
      <c r="J128" s="788"/>
      <c r="K128" s="1769"/>
      <c r="L128" s="788"/>
      <c r="M128" s="1873"/>
      <c r="N128" s="1874"/>
      <c r="O128" s="2660"/>
      <c r="P128" s="2661"/>
      <c r="Q128" s="1195"/>
      <c r="R128" s="2623"/>
      <c r="S128" s="2624"/>
      <c r="T128" s="820"/>
      <c r="U128" s="1196"/>
      <c r="V128" s="1196"/>
      <c r="Z128" s="2879" t="s">
        <v>520</v>
      </c>
      <c r="AA128" s="2879"/>
      <c r="AB128" s="2879" t="s">
        <v>522</v>
      </c>
      <c r="AC128" s="2879"/>
      <c r="AD128" s="2879" t="s">
        <v>523</v>
      </c>
      <c r="AE128" s="2879"/>
      <c r="AF128" s="2879" t="s">
        <v>524</v>
      </c>
      <c r="AG128" s="2879"/>
      <c r="AH128" s="2879" t="s">
        <v>527</v>
      </c>
      <c r="AI128" s="2879"/>
      <c r="AJ128" s="2879" t="s">
        <v>528</v>
      </c>
      <c r="AK128" s="2879"/>
      <c r="AL128" s="1263"/>
      <c r="AM128" s="1263"/>
      <c r="AN128" s="1273"/>
      <c r="AU128" s="29" t="s">
        <v>557</v>
      </c>
      <c r="AV128" s="1273">
        <f>SUMIF(AT$127:AT$166,2,G$127:G$166)</f>
        <v>15.5</v>
      </c>
    </row>
    <row r="129" spans="1:48" ht="15.75">
      <c r="A129" s="749" t="s">
        <v>174</v>
      </c>
      <c r="B129" s="1875" t="s">
        <v>56</v>
      </c>
      <c r="C129" s="1769"/>
      <c r="D129" s="1771" t="s">
        <v>558</v>
      </c>
      <c r="E129" s="1771"/>
      <c r="F129" s="1871"/>
      <c r="G129" s="1886">
        <v>3</v>
      </c>
      <c r="H129" s="1769">
        <f t="shared" si="6"/>
        <v>90</v>
      </c>
      <c r="I129" s="1876">
        <v>8</v>
      </c>
      <c r="J129" s="783" t="s">
        <v>127</v>
      </c>
      <c r="K129" s="1771"/>
      <c r="L129" s="783"/>
      <c r="M129" s="1778">
        <f>H129-I129</f>
        <v>82</v>
      </c>
      <c r="N129" s="1874"/>
      <c r="O129" s="2660"/>
      <c r="P129" s="2661"/>
      <c r="Q129" s="1195"/>
      <c r="R129" s="2623"/>
      <c r="S129" s="2624"/>
      <c r="T129" s="820"/>
      <c r="U129" s="799" t="s">
        <v>127</v>
      </c>
      <c r="V129" s="1196"/>
      <c r="Z129" s="1263" t="s">
        <v>39</v>
      </c>
      <c r="AA129" s="1263" t="s">
        <v>521</v>
      </c>
      <c r="AB129" s="1263" t="s">
        <v>39</v>
      </c>
      <c r="AC129" s="1263" t="s">
        <v>521</v>
      </c>
      <c r="AD129" s="1263" t="s">
        <v>39</v>
      </c>
      <c r="AE129" s="1263" t="s">
        <v>521</v>
      </c>
      <c r="AF129" s="1263" t="s">
        <v>39</v>
      </c>
      <c r="AG129" s="1263" t="s">
        <v>521</v>
      </c>
      <c r="AH129" s="1263"/>
      <c r="AI129" s="1263"/>
      <c r="AJ129" s="1263"/>
      <c r="AK129" s="1263"/>
      <c r="AL129" s="1263"/>
      <c r="AM129" s="1263"/>
      <c r="AN129" s="1273"/>
      <c r="AT129" s="27">
        <v>3</v>
      </c>
      <c r="AU129" s="29" t="s">
        <v>30</v>
      </c>
      <c r="AV129" s="1273">
        <f>SUMIF(AT$127:AT$166,3,G$127:G$166)</f>
        <v>34</v>
      </c>
    </row>
    <row r="130" spans="1:48" ht="31.5">
      <c r="A130" s="749" t="s">
        <v>175</v>
      </c>
      <c r="B130" s="1877" t="s">
        <v>416</v>
      </c>
      <c r="C130" s="756"/>
      <c r="D130" s="756"/>
      <c r="E130" s="756"/>
      <c r="F130" s="873"/>
      <c r="G130" s="2137">
        <f>G131+G132</f>
        <v>9</v>
      </c>
      <c r="H130" s="756">
        <f t="shared" si="6"/>
        <v>270</v>
      </c>
      <c r="I130" s="1878"/>
      <c r="J130" s="788"/>
      <c r="K130" s="788"/>
      <c r="L130" s="788"/>
      <c r="M130" s="1873"/>
      <c r="N130" s="1802"/>
      <c r="O130" s="2660"/>
      <c r="P130" s="2661"/>
      <c r="Q130" s="1185"/>
      <c r="R130" s="2623"/>
      <c r="S130" s="2624"/>
      <c r="T130" s="2081"/>
      <c r="U130" s="749"/>
      <c r="V130" s="749"/>
      <c r="Z130" s="1272"/>
      <c r="AA130" s="1272"/>
      <c r="AB130" s="1272"/>
      <c r="AC130" s="1272"/>
      <c r="AD130" s="1272"/>
      <c r="AE130" s="1272"/>
      <c r="AF130" s="1272"/>
      <c r="AG130" s="1272"/>
      <c r="AH130" s="1272"/>
      <c r="AI130" s="1272"/>
      <c r="AJ130" s="1272">
        <v>8</v>
      </c>
      <c r="AK130" s="1272"/>
      <c r="AL130" s="1272">
        <v>8</v>
      </c>
      <c r="AM130" s="1272"/>
      <c r="AN130" s="1273"/>
      <c r="AU130" s="29"/>
      <c r="AV130" s="1706">
        <f>SUM(AV127:AV129)</f>
        <v>49.5</v>
      </c>
    </row>
    <row r="131" spans="1:40" ht="15.75">
      <c r="A131" s="2109"/>
      <c r="B131" s="1777" t="s">
        <v>55</v>
      </c>
      <c r="C131" s="756"/>
      <c r="D131" s="756"/>
      <c r="E131" s="756"/>
      <c r="F131" s="873"/>
      <c r="G131" s="2136">
        <v>3</v>
      </c>
      <c r="H131" s="1769">
        <f t="shared" si="6"/>
        <v>90</v>
      </c>
      <c r="I131" s="1878"/>
      <c r="J131" s="788"/>
      <c r="K131" s="788"/>
      <c r="L131" s="788"/>
      <c r="M131" s="1873"/>
      <c r="N131" s="1802"/>
      <c r="O131" s="2660"/>
      <c r="P131" s="2661"/>
      <c r="Q131" s="1185"/>
      <c r="R131" s="2623"/>
      <c r="S131" s="2624"/>
      <c r="T131" s="2081"/>
      <c r="U131" s="749"/>
      <c r="V131" s="749"/>
      <c r="Z131" s="1263"/>
      <c r="AA131" s="1263"/>
      <c r="AB131" s="1263"/>
      <c r="AC131" s="1263"/>
      <c r="AD131" s="1263"/>
      <c r="AE131" s="1263"/>
      <c r="AF131" s="1263"/>
      <c r="AG131" s="1263"/>
      <c r="AH131" s="1263"/>
      <c r="AI131" s="1263"/>
      <c r="AJ131" s="1263"/>
      <c r="AK131" s="1263"/>
      <c r="AL131" s="1263"/>
      <c r="AM131" s="1263"/>
      <c r="AN131" s="1273"/>
    </row>
    <row r="132" spans="1:46" ht="15.75">
      <c r="A132" s="749" t="s">
        <v>176</v>
      </c>
      <c r="B132" s="1875" t="s">
        <v>56</v>
      </c>
      <c r="C132" s="778">
        <v>4</v>
      </c>
      <c r="D132" s="778"/>
      <c r="E132" s="778"/>
      <c r="F132" s="1164"/>
      <c r="G132" s="1886">
        <v>6</v>
      </c>
      <c r="H132" s="778">
        <f t="shared" si="6"/>
        <v>180</v>
      </c>
      <c r="I132" s="1876">
        <v>8</v>
      </c>
      <c r="J132" s="783" t="s">
        <v>127</v>
      </c>
      <c r="K132" s="1771"/>
      <c r="L132" s="783"/>
      <c r="M132" s="1778">
        <f>H132-I132</f>
        <v>172</v>
      </c>
      <c r="N132" s="1879"/>
      <c r="O132" s="2660"/>
      <c r="P132" s="2661"/>
      <c r="Q132" s="1214"/>
      <c r="R132" s="2609" t="s">
        <v>127</v>
      </c>
      <c r="S132" s="2610"/>
      <c r="T132" s="747"/>
      <c r="U132" s="748"/>
      <c r="V132" s="748"/>
      <c r="Z132" s="1263"/>
      <c r="AA132" s="1263"/>
      <c r="AB132" s="1263"/>
      <c r="AC132" s="1263"/>
      <c r="AD132" s="1263"/>
      <c r="AE132" s="1263"/>
      <c r="AF132" s="1263">
        <v>8</v>
      </c>
      <c r="AG132" s="1263"/>
      <c r="AH132" s="1263"/>
      <c r="AI132" s="1263"/>
      <c r="AJ132" s="1263"/>
      <c r="AK132" s="1263"/>
      <c r="AL132" s="1263">
        <v>8</v>
      </c>
      <c r="AM132" s="1263"/>
      <c r="AN132" s="1273"/>
      <c r="AT132" s="27">
        <v>2</v>
      </c>
    </row>
    <row r="133" spans="1:40" ht="20.25" customHeight="1">
      <c r="A133" s="749" t="s">
        <v>177</v>
      </c>
      <c r="B133" s="1880" t="s">
        <v>298</v>
      </c>
      <c r="C133" s="778"/>
      <c r="D133" s="778"/>
      <c r="E133" s="778"/>
      <c r="F133" s="1164"/>
      <c r="G133" s="1886">
        <f>G134+G135+G141</f>
        <v>16</v>
      </c>
      <c r="H133" s="778">
        <f t="shared" si="6"/>
        <v>480</v>
      </c>
      <c r="I133" s="855"/>
      <c r="J133" s="744"/>
      <c r="K133" s="744"/>
      <c r="L133" s="744"/>
      <c r="M133" s="1778"/>
      <c r="N133" s="1879"/>
      <c r="O133" s="2660"/>
      <c r="P133" s="2661"/>
      <c r="Q133" s="1214"/>
      <c r="R133" s="2609"/>
      <c r="S133" s="2610"/>
      <c r="T133" s="747"/>
      <c r="U133" s="748"/>
      <c r="V133" s="748"/>
      <c r="Z133" s="1263"/>
      <c r="AA133" s="1263"/>
      <c r="AB133" s="1263"/>
      <c r="AC133" s="1263"/>
      <c r="AD133" s="1263"/>
      <c r="AE133" s="1263"/>
      <c r="AF133" s="1263"/>
      <c r="AG133" s="1263"/>
      <c r="AH133" s="1263"/>
      <c r="AI133" s="1263"/>
      <c r="AJ133" s="1263"/>
      <c r="AK133" s="1263"/>
      <c r="AL133" s="1263"/>
      <c r="AM133" s="1263"/>
      <c r="AN133" s="1273"/>
    </row>
    <row r="134" spans="1:40" ht="31.5">
      <c r="A134" s="749" t="s">
        <v>178</v>
      </c>
      <c r="B134" s="1881" t="s">
        <v>299</v>
      </c>
      <c r="C134" s="778"/>
      <c r="D134" s="778"/>
      <c r="E134" s="778"/>
      <c r="F134" s="1164"/>
      <c r="G134" s="2138">
        <v>3.5</v>
      </c>
      <c r="H134" s="1123">
        <f t="shared" si="6"/>
        <v>105</v>
      </c>
      <c r="I134" s="855"/>
      <c r="J134" s="744"/>
      <c r="K134" s="744"/>
      <c r="L134" s="744"/>
      <c r="M134" s="1778"/>
      <c r="N134" s="1879"/>
      <c r="O134" s="2660"/>
      <c r="P134" s="2661"/>
      <c r="Q134" s="1214"/>
      <c r="R134" s="2609"/>
      <c r="S134" s="2610"/>
      <c r="T134" s="747"/>
      <c r="U134" s="748"/>
      <c r="V134" s="748"/>
      <c r="Z134" s="1263"/>
      <c r="AA134" s="1263"/>
      <c r="AB134" s="1263"/>
      <c r="AC134" s="1263"/>
      <c r="AD134" s="1263"/>
      <c r="AE134" s="1263"/>
      <c r="AF134" s="1263"/>
      <c r="AG134" s="1263"/>
      <c r="AH134" s="1263"/>
      <c r="AI134" s="1263"/>
      <c r="AJ134" s="1263"/>
      <c r="AK134" s="1263"/>
      <c r="AL134" s="1263"/>
      <c r="AM134" s="1263"/>
      <c r="AN134" s="1273"/>
    </row>
    <row r="135" spans="1:40" ht="31.5">
      <c r="A135" s="749" t="s">
        <v>307</v>
      </c>
      <c r="B135" s="1882" t="s">
        <v>41</v>
      </c>
      <c r="C135" s="756"/>
      <c r="D135" s="2095"/>
      <c r="E135" s="2095"/>
      <c r="F135" s="756"/>
      <c r="G135" s="756">
        <f>G136+G137+G139+G140</f>
        <v>7</v>
      </c>
      <c r="H135" s="1123">
        <f t="shared" si="6"/>
        <v>210</v>
      </c>
      <c r="I135" s="1878"/>
      <c r="J135" s="788"/>
      <c r="K135" s="756"/>
      <c r="L135" s="788"/>
      <c r="M135" s="1873"/>
      <c r="N135" s="1802"/>
      <c r="O135" s="2660"/>
      <c r="P135" s="2661"/>
      <c r="Q135" s="1185"/>
      <c r="R135" s="2609"/>
      <c r="S135" s="2610"/>
      <c r="T135" s="1883"/>
      <c r="U135" s="749"/>
      <c r="V135" s="749"/>
      <c r="Z135" s="1263"/>
      <c r="AA135" s="1263"/>
      <c r="AB135" s="1263"/>
      <c r="AC135" s="1263"/>
      <c r="AD135" s="1263"/>
      <c r="AE135" s="1263"/>
      <c r="AF135" s="1263"/>
      <c r="AG135" s="1263"/>
      <c r="AH135" s="1263"/>
      <c r="AI135" s="1263"/>
      <c r="AJ135" s="1263"/>
      <c r="AK135" s="1263"/>
      <c r="AL135" s="1263"/>
      <c r="AM135" s="1263"/>
      <c r="AN135" s="1273"/>
    </row>
    <row r="136" spans="1:40" ht="15.75">
      <c r="A136" s="756"/>
      <c r="B136" s="1777"/>
      <c r="C136" s="756"/>
      <c r="D136" s="2095"/>
      <c r="E136" s="2095"/>
      <c r="F136" s="756"/>
      <c r="G136" s="756"/>
      <c r="H136" s="756"/>
      <c r="I136" s="1878"/>
      <c r="J136" s="788"/>
      <c r="K136" s="756"/>
      <c r="L136" s="788"/>
      <c r="M136" s="1873"/>
      <c r="N136" s="1802"/>
      <c r="O136" s="2660"/>
      <c r="P136" s="2661"/>
      <c r="Q136" s="1185"/>
      <c r="R136" s="2609"/>
      <c r="S136" s="2610"/>
      <c r="T136" s="1883"/>
      <c r="U136" s="749"/>
      <c r="V136" s="749"/>
      <c r="Z136" s="1263"/>
      <c r="AA136" s="1263"/>
      <c r="AB136" s="1263"/>
      <c r="AC136" s="1263"/>
      <c r="AD136" s="1263"/>
      <c r="AE136" s="1263"/>
      <c r="AF136" s="1263"/>
      <c r="AG136" s="1263"/>
      <c r="AH136" s="1263"/>
      <c r="AI136" s="1263"/>
      <c r="AJ136" s="1263"/>
      <c r="AK136" s="1263"/>
      <c r="AL136" s="1263"/>
      <c r="AM136" s="1263"/>
      <c r="AN136" s="1273"/>
    </row>
    <row r="137" spans="1:46" ht="15.75">
      <c r="A137" s="749" t="s">
        <v>308</v>
      </c>
      <c r="B137" s="1875" t="s">
        <v>56</v>
      </c>
      <c r="C137" s="778">
        <v>5</v>
      </c>
      <c r="D137" s="939"/>
      <c r="E137" s="939"/>
      <c r="F137" s="778"/>
      <c r="G137" s="778">
        <v>5.5</v>
      </c>
      <c r="H137" s="756">
        <f>G137*30</f>
        <v>165</v>
      </c>
      <c r="I137" s="855">
        <v>14</v>
      </c>
      <c r="J137" s="744" t="s">
        <v>127</v>
      </c>
      <c r="K137" s="778" t="s">
        <v>591</v>
      </c>
      <c r="L137" s="744"/>
      <c r="M137" s="1778">
        <f>H137-I137</f>
        <v>151</v>
      </c>
      <c r="N137" s="1802"/>
      <c r="O137" s="2660"/>
      <c r="P137" s="2661"/>
      <c r="Q137" s="1185"/>
      <c r="R137" s="2609"/>
      <c r="S137" s="2610"/>
      <c r="T137" s="1884" t="s">
        <v>592</v>
      </c>
      <c r="U137" s="749"/>
      <c r="V137" s="749"/>
      <c r="Z137" s="1263"/>
      <c r="AA137" s="1263"/>
      <c r="AB137" s="1263"/>
      <c r="AC137" s="1263"/>
      <c r="AD137" s="1263"/>
      <c r="AE137" s="1263"/>
      <c r="AF137" s="1263"/>
      <c r="AG137" s="1263"/>
      <c r="AH137" s="1263">
        <v>14</v>
      </c>
      <c r="AI137" s="1263"/>
      <c r="AJ137" s="1263"/>
      <c r="AK137" s="1263"/>
      <c r="AL137" s="1263">
        <v>8</v>
      </c>
      <c r="AM137" s="1263"/>
      <c r="AN137" s="1273">
        <v>6</v>
      </c>
      <c r="AT137" s="27">
        <v>3</v>
      </c>
    </row>
    <row r="138" spans="1:40" ht="15.75">
      <c r="A138" s="749"/>
      <c r="B138" s="1882"/>
      <c r="C138" s="756"/>
      <c r="D138" s="2095"/>
      <c r="E138" s="2095"/>
      <c r="F138" s="756"/>
      <c r="G138" s="756"/>
      <c r="H138" s="756"/>
      <c r="I138" s="1878"/>
      <c r="J138" s="788"/>
      <c r="K138" s="756"/>
      <c r="L138" s="788"/>
      <c r="M138" s="1873"/>
      <c r="N138" s="1802"/>
      <c r="O138" s="2660"/>
      <c r="P138" s="2661"/>
      <c r="Q138" s="1185"/>
      <c r="R138" s="2609"/>
      <c r="S138" s="2610"/>
      <c r="T138" s="2081"/>
      <c r="U138" s="749"/>
      <c r="V138" s="749"/>
      <c r="Z138" s="1263"/>
      <c r="AA138" s="1263"/>
      <c r="AB138" s="1263"/>
      <c r="AC138" s="1263"/>
      <c r="AD138" s="1263"/>
      <c r="AE138" s="1263"/>
      <c r="AF138" s="1263"/>
      <c r="AG138" s="1263"/>
      <c r="AH138" s="1263"/>
      <c r="AI138" s="1263"/>
      <c r="AJ138" s="1263"/>
      <c r="AK138" s="1263"/>
      <c r="AL138" s="1263"/>
      <c r="AM138" s="1263"/>
      <c r="AN138" s="1273"/>
    </row>
    <row r="139" spans="1:40" ht="15.75">
      <c r="A139" s="756"/>
      <c r="B139" s="1777"/>
      <c r="C139" s="756"/>
      <c r="D139" s="2095"/>
      <c r="E139" s="2095"/>
      <c r="F139" s="756"/>
      <c r="G139" s="756"/>
      <c r="H139" s="756"/>
      <c r="I139" s="1878"/>
      <c r="J139" s="788"/>
      <c r="K139" s="756"/>
      <c r="L139" s="788"/>
      <c r="M139" s="1873"/>
      <c r="N139" s="1802"/>
      <c r="O139" s="2660"/>
      <c r="P139" s="2661"/>
      <c r="Q139" s="1185"/>
      <c r="R139" s="2609"/>
      <c r="S139" s="2610"/>
      <c r="T139" s="2081"/>
      <c r="U139" s="749"/>
      <c r="V139" s="749"/>
      <c r="Z139" s="1263"/>
      <c r="AA139" s="1263"/>
      <c r="AB139" s="1263"/>
      <c r="AC139" s="1263"/>
      <c r="AD139" s="1263"/>
      <c r="AE139" s="1263"/>
      <c r="AF139" s="1263"/>
      <c r="AG139" s="1263"/>
      <c r="AH139" s="1263"/>
      <c r="AI139" s="1263"/>
      <c r="AJ139" s="1263"/>
      <c r="AK139" s="1263"/>
      <c r="AL139" s="1263"/>
      <c r="AM139" s="1263"/>
      <c r="AN139" s="1273"/>
    </row>
    <row r="140" spans="1:46" ht="31.5">
      <c r="A140" s="749" t="s">
        <v>309</v>
      </c>
      <c r="B140" s="1882" t="s">
        <v>83</v>
      </c>
      <c r="C140" s="756"/>
      <c r="D140" s="2095"/>
      <c r="E140" s="2095"/>
      <c r="F140" s="778" t="s">
        <v>558</v>
      </c>
      <c r="G140" s="778">
        <v>1.5</v>
      </c>
      <c r="H140" s="756">
        <f>G140*30</f>
        <v>45</v>
      </c>
      <c r="I140" s="855">
        <v>4</v>
      </c>
      <c r="J140" s="744"/>
      <c r="K140" s="778"/>
      <c r="L140" s="744" t="s">
        <v>469</v>
      </c>
      <c r="M140" s="1778">
        <f>H140-I140</f>
        <v>41</v>
      </c>
      <c r="N140" s="1802"/>
      <c r="O140" s="2660"/>
      <c r="P140" s="2661"/>
      <c r="Q140" s="1185"/>
      <c r="R140" s="2609"/>
      <c r="S140" s="2610"/>
      <c r="T140" s="2081"/>
      <c r="U140" s="748" t="s">
        <v>116</v>
      </c>
      <c r="V140" s="749"/>
      <c r="Z140" s="1263"/>
      <c r="AA140" s="1263"/>
      <c r="AB140" s="1263"/>
      <c r="AC140" s="1263"/>
      <c r="AD140" s="1263"/>
      <c r="AE140" s="1263"/>
      <c r="AF140" s="1263"/>
      <c r="AG140" s="1263"/>
      <c r="AH140" s="1263"/>
      <c r="AI140" s="1263"/>
      <c r="AJ140" s="1263">
        <v>4</v>
      </c>
      <c r="AK140" s="1263"/>
      <c r="AL140" s="1263"/>
      <c r="AM140" s="1263">
        <v>4</v>
      </c>
      <c r="AN140" s="1273"/>
      <c r="AT140" s="27">
        <v>3</v>
      </c>
    </row>
    <row r="141" spans="1:40" ht="31.5">
      <c r="A141" s="749" t="s">
        <v>311</v>
      </c>
      <c r="B141" s="1882" t="s">
        <v>42</v>
      </c>
      <c r="C141" s="756"/>
      <c r="D141" s="756"/>
      <c r="E141" s="756"/>
      <c r="F141" s="873"/>
      <c r="G141" s="756">
        <v>5.5</v>
      </c>
      <c r="H141" s="756">
        <f>G141*30</f>
        <v>165</v>
      </c>
      <c r="I141" s="1878"/>
      <c r="J141" s="788"/>
      <c r="K141" s="756"/>
      <c r="L141" s="788"/>
      <c r="M141" s="1873"/>
      <c r="N141" s="1802"/>
      <c r="O141" s="2660"/>
      <c r="P141" s="2661"/>
      <c r="Q141" s="1185"/>
      <c r="R141" s="2609"/>
      <c r="S141" s="2610"/>
      <c r="T141" s="747"/>
      <c r="U141" s="749"/>
      <c r="V141" s="749"/>
      <c r="Z141" s="1263"/>
      <c r="AA141" s="1263"/>
      <c r="AB141" s="1263"/>
      <c r="AC141" s="1263"/>
      <c r="AD141" s="1263"/>
      <c r="AE141" s="1263"/>
      <c r="AF141" s="1263"/>
      <c r="AG141" s="1263"/>
      <c r="AH141" s="1263"/>
      <c r="AI141" s="1263"/>
      <c r="AJ141" s="1263"/>
      <c r="AK141" s="1263"/>
      <c r="AL141" s="1263"/>
      <c r="AM141" s="1263"/>
      <c r="AN141" s="1273"/>
    </row>
    <row r="142" spans="1:40" ht="15.75">
      <c r="A142" s="756"/>
      <c r="B142" s="1777" t="s">
        <v>55</v>
      </c>
      <c r="C142" s="756"/>
      <c r="D142" s="756"/>
      <c r="E142" s="756"/>
      <c r="F142" s="873"/>
      <c r="G142" s="756">
        <v>1.5</v>
      </c>
      <c r="H142" s="756">
        <f>G142*30</f>
        <v>45</v>
      </c>
      <c r="I142" s="855"/>
      <c r="J142" s="744"/>
      <c r="K142" s="778"/>
      <c r="L142" s="744"/>
      <c r="M142" s="1778"/>
      <c r="N142" s="1802"/>
      <c r="O142" s="2660"/>
      <c r="P142" s="2661"/>
      <c r="Q142" s="1185"/>
      <c r="R142" s="2609"/>
      <c r="S142" s="2610"/>
      <c r="T142" s="747"/>
      <c r="U142" s="749"/>
      <c r="V142" s="749"/>
      <c r="Z142" s="1263"/>
      <c r="AA142" s="1263"/>
      <c r="AB142" s="1263"/>
      <c r="AC142" s="1263"/>
      <c r="AD142" s="1263"/>
      <c r="AE142" s="1263"/>
      <c r="AF142" s="1263"/>
      <c r="AG142" s="1263"/>
      <c r="AH142" s="1263"/>
      <c r="AI142" s="1263"/>
      <c r="AJ142" s="1263"/>
      <c r="AK142" s="1263"/>
      <c r="AL142" s="1263"/>
      <c r="AM142" s="1263"/>
      <c r="AN142" s="1273"/>
    </row>
    <row r="143" spans="1:46" s="30" customFormat="1" ht="18" customHeight="1">
      <c r="A143" s="749" t="s">
        <v>312</v>
      </c>
      <c r="B143" s="1875" t="s">
        <v>56</v>
      </c>
      <c r="C143" s="778" t="s">
        <v>558</v>
      </c>
      <c r="D143" s="876"/>
      <c r="E143" s="876"/>
      <c r="F143" s="778"/>
      <c r="G143" s="778">
        <v>4</v>
      </c>
      <c r="H143" s="756">
        <f>G143*30</f>
        <v>120</v>
      </c>
      <c r="I143" s="855">
        <v>14</v>
      </c>
      <c r="J143" s="744" t="s">
        <v>127</v>
      </c>
      <c r="K143" s="778" t="s">
        <v>54</v>
      </c>
      <c r="L143" s="744"/>
      <c r="M143" s="1778">
        <f>H143-I143</f>
        <v>106</v>
      </c>
      <c r="N143" s="1879"/>
      <c r="O143" s="2660"/>
      <c r="P143" s="2661"/>
      <c r="Q143" s="1214"/>
      <c r="R143" s="2609"/>
      <c r="S143" s="2610"/>
      <c r="T143" s="747"/>
      <c r="U143" s="1885" t="s">
        <v>129</v>
      </c>
      <c r="V143" s="748"/>
      <c r="Z143" s="1268"/>
      <c r="AA143" s="1268"/>
      <c r="AB143" s="1268"/>
      <c r="AC143" s="1268"/>
      <c r="AD143" s="1268"/>
      <c r="AE143" s="1268"/>
      <c r="AF143" s="1268"/>
      <c r="AG143" s="1268"/>
      <c r="AH143" s="1268"/>
      <c r="AI143" s="1268"/>
      <c r="AJ143" s="1268">
        <v>8</v>
      </c>
      <c r="AK143" s="1268">
        <v>6</v>
      </c>
      <c r="AL143" s="1268">
        <v>8</v>
      </c>
      <c r="AM143" s="1268"/>
      <c r="AN143" s="1706">
        <v>6</v>
      </c>
      <c r="AT143" s="30">
        <v>3</v>
      </c>
    </row>
    <row r="144" spans="1:40" ht="15.75">
      <c r="A144" s="749" t="s">
        <v>179</v>
      </c>
      <c r="B144" s="1877" t="s">
        <v>300</v>
      </c>
      <c r="C144" s="778"/>
      <c r="D144" s="778"/>
      <c r="E144" s="778"/>
      <c r="F144" s="1164"/>
      <c r="G144" s="1886">
        <f>G145+G148</f>
        <v>11.5</v>
      </c>
      <c r="H144" s="756">
        <f>G144*30</f>
        <v>345</v>
      </c>
      <c r="I144" s="855"/>
      <c r="J144" s="744"/>
      <c r="K144" s="744"/>
      <c r="L144" s="744"/>
      <c r="M144" s="1778"/>
      <c r="N144" s="1879"/>
      <c r="O144" s="2660"/>
      <c r="P144" s="2661"/>
      <c r="Q144" s="1214"/>
      <c r="R144" s="2609"/>
      <c r="S144" s="2610"/>
      <c r="T144" s="747"/>
      <c r="U144" s="748"/>
      <c r="V144" s="748"/>
      <c r="Z144" s="1263"/>
      <c r="AA144" s="1263"/>
      <c r="AB144" s="1263"/>
      <c r="AC144" s="1263"/>
      <c r="AD144" s="1263"/>
      <c r="AE144" s="1263"/>
      <c r="AF144" s="1263"/>
      <c r="AG144" s="1263"/>
      <c r="AH144" s="1263"/>
      <c r="AI144" s="1263"/>
      <c r="AJ144" s="1263"/>
      <c r="AK144" s="1263"/>
      <c r="AL144" s="1263"/>
      <c r="AM144" s="1263"/>
      <c r="AN144" s="1273"/>
    </row>
    <row r="145" spans="1:40" ht="15.75">
      <c r="A145" s="749" t="s">
        <v>180</v>
      </c>
      <c r="B145" s="1882" t="s">
        <v>69</v>
      </c>
      <c r="C145" s="756"/>
      <c r="D145" s="756"/>
      <c r="E145" s="756"/>
      <c r="F145" s="873"/>
      <c r="G145" s="756">
        <f>G146+G147</f>
        <v>6</v>
      </c>
      <c r="H145" s="756">
        <v>180</v>
      </c>
      <c r="I145" s="1878"/>
      <c r="J145" s="788"/>
      <c r="K145" s="788"/>
      <c r="L145" s="788"/>
      <c r="M145" s="1873"/>
      <c r="N145" s="1802"/>
      <c r="O145" s="2660"/>
      <c r="P145" s="2661"/>
      <c r="Q145" s="1185"/>
      <c r="R145" s="2609"/>
      <c r="S145" s="2610"/>
      <c r="T145" s="2081"/>
      <c r="U145" s="749"/>
      <c r="V145" s="749"/>
      <c r="Z145" s="1263"/>
      <c r="AA145" s="1263"/>
      <c r="AB145" s="1263"/>
      <c r="AC145" s="1263"/>
      <c r="AD145" s="1263"/>
      <c r="AE145" s="1263"/>
      <c r="AF145" s="1263"/>
      <c r="AG145" s="1263"/>
      <c r="AH145" s="1263"/>
      <c r="AI145" s="1263"/>
      <c r="AJ145" s="1263"/>
      <c r="AK145" s="1263"/>
      <c r="AL145" s="1263"/>
      <c r="AM145" s="1263"/>
      <c r="AN145" s="1273"/>
    </row>
    <row r="146" spans="1:40" ht="15.75">
      <c r="A146" s="756"/>
      <c r="B146" s="1777" t="s">
        <v>55</v>
      </c>
      <c r="C146" s="756"/>
      <c r="D146" s="756"/>
      <c r="E146" s="756"/>
      <c r="F146" s="873"/>
      <c r="G146" s="756">
        <v>1</v>
      </c>
      <c r="H146" s="756">
        <f aca="true" t="shared" si="7" ref="H146:H157">G146*30</f>
        <v>30</v>
      </c>
      <c r="I146" s="1878"/>
      <c r="J146" s="788"/>
      <c r="K146" s="788"/>
      <c r="L146" s="788"/>
      <c r="M146" s="1873"/>
      <c r="N146" s="1802"/>
      <c r="O146" s="2660"/>
      <c r="P146" s="2661"/>
      <c r="Q146" s="1185"/>
      <c r="R146" s="2609"/>
      <c r="S146" s="2610"/>
      <c r="T146" s="2081"/>
      <c r="U146" s="749"/>
      <c r="V146" s="749"/>
      <c r="Z146" s="1263"/>
      <c r="AA146" s="1263"/>
      <c r="AB146" s="1263"/>
      <c r="AC146" s="1263"/>
      <c r="AD146" s="1263"/>
      <c r="AE146" s="1263"/>
      <c r="AF146" s="1263"/>
      <c r="AG146" s="1263"/>
      <c r="AH146" s="1263"/>
      <c r="AI146" s="1263"/>
      <c r="AJ146" s="1263"/>
      <c r="AK146" s="1263"/>
      <c r="AL146" s="1263"/>
      <c r="AM146" s="1263"/>
      <c r="AN146" s="1273"/>
    </row>
    <row r="147" spans="1:46" s="58" customFormat="1" ht="15.75">
      <c r="A147" s="749" t="s">
        <v>313</v>
      </c>
      <c r="B147" s="1875" t="s">
        <v>56</v>
      </c>
      <c r="C147" s="778">
        <v>3</v>
      </c>
      <c r="D147" s="778"/>
      <c r="E147" s="778"/>
      <c r="F147" s="1164"/>
      <c r="G147" s="778">
        <v>5</v>
      </c>
      <c r="H147" s="778">
        <f t="shared" si="7"/>
        <v>150</v>
      </c>
      <c r="I147" s="1124">
        <v>12</v>
      </c>
      <c r="J147" s="742" t="s">
        <v>127</v>
      </c>
      <c r="K147" s="748" t="s">
        <v>128</v>
      </c>
      <c r="L147" s="748" t="s">
        <v>128</v>
      </c>
      <c r="M147" s="1778">
        <f>H147-I147</f>
        <v>138</v>
      </c>
      <c r="N147" s="1879"/>
      <c r="O147" s="2660"/>
      <c r="P147" s="2661"/>
      <c r="Q147" s="1214" t="s">
        <v>113</v>
      </c>
      <c r="R147" s="2609"/>
      <c r="S147" s="2610"/>
      <c r="T147" s="747"/>
      <c r="U147" s="748"/>
      <c r="V147" s="748"/>
      <c r="Z147" s="1264"/>
      <c r="AA147" s="1264"/>
      <c r="AB147" s="1264"/>
      <c r="AC147" s="1264"/>
      <c r="AD147" s="1264">
        <v>8</v>
      </c>
      <c r="AE147" s="1264">
        <v>4</v>
      </c>
      <c r="AF147" s="1264"/>
      <c r="AG147" s="1264"/>
      <c r="AH147" s="1264"/>
      <c r="AI147" s="1264"/>
      <c r="AJ147" s="1264"/>
      <c r="AK147" s="1264"/>
      <c r="AL147" s="1264">
        <v>8</v>
      </c>
      <c r="AM147" s="1264">
        <v>2</v>
      </c>
      <c r="AN147" s="1362">
        <v>2</v>
      </c>
      <c r="AT147" s="58">
        <v>2</v>
      </c>
    </row>
    <row r="148" spans="1:40" ht="31.5">
      <c r="A148" s="749" t="s">
        <v>314</v>
      </c>
      <c r="B148" s="1882" t="s">
        <v>40</v>
      </c>
      <c r="C148" s="756"/>
      <c r="D148" s="756"/>
      <c r="E148" s="756"/>
      <c r="F148" s="873"/>
      <c r="G148" s="756">
        <f>G149+G150</f>
        <v>5.5</v>
      </c>
      <c r="H148" s="756">
        <f t="shared" si="7"/>
        <v>165</v>
      </c>
      <c r="I148" s="1878"/>
      <c r="J148" s="788"/>
      <c r="K148" s="756"/>
      <c r="L148" s="788"/>
      <c r="M148" s="1873"/>
      <c r="N148" s="1802"/>
      <c r="O148" s="2660"/>
      <c r="P148" s="2661"/>
      <c r="Q148" s="1185"/>
      <c r="R148" s="2609"/>
      <c r="S148" s="2610"/>
      <c r="T148" s="2081"/>
      <c r="U148" s="749"/>
      <c r="V148" s="749"/>
      <c r="Z148" s="1263"/>
      <c r="AA148" s="1263"/>
      <c r="AB148" s="1263"/>
      <c r="AC148" s="1263"/>
      <c r="AD148" s="1263"/>
      <c r="AE148" s="1263"/>
      <c r="AF148" s="1263"/>
      <c r="AG148" s="1263"/>
      <c r="AH148" s="1263"/>
      <c r="AI148" s="1263"/>
      <c r="AJ148" s="1263"/>
      <c r="AK148" s="1263"/>
      <c r="AL148" s="1263"/>
      <c r="AM148" s="1263"/>
      <c r="AN148" s="1273"/>
    </row>
    <row r="149" spans="1:40" ht="15.75">
      <c r="A149" s="756"/>
      <c r="B149" s="1777" t="s">
        <v>55</v>
      </c>
      <c r="C149" s="756"/>
      <c r="D149" s="756"/>
      <c r="E149" s="756"/>
      <c r="F149" s="873"/>
      <c r="G149" s="756">
        <v>1.5</v>
      </c>
      <c r="H149" s="756">
        <f t="shared" si="7"/>
        <v>45</v>
      </c>
      <c r="I149" s="1878"/>
      <c r="J149" s="788"/>
      <c r="K149" s="756"/>
      <c r="L149" s="788"/>
      <c r="M149" s="1873"/>
      <c r="N149" s="1802"/>
      <c r="O149" s="2660"/>
      <c r="P149" s="2661"/>
      <c r="Q149" s="1185"/>
      <c r="R149" s="2609"/>
      <c r="S149" s="2610"/>
      <c r="T149" s="2081"/>
      <c r="U149" s="749"/>
      <c r="V149" s="749"/>
      <c r="Z149" s="1263"/>
      <c r="AA149" s="1263"/>
      <c r="AB149" s="1263"/>
      <c r="AC149" s="1263"/>
      <c r="AD149" s="1263"/>
      <c r="AE149" s="1263"/>
      <c r="AF149" s="1263"/>
      <c r="AG149" s="1263"/>
      <c r="AH149" s="1263"/>
      <c r="AI149" s="1263"/>
      <c r="AJ149" s="1263"/>
      <c r="AK149" s="1263"/>
      <c r="AL149" s="1263"/>
      <c r="AM149" s="1263"/>
      <c r="AN149" s="1273"/>
    </row>
    <row r="150" spans="1:46" ht="15.75">
      <c r="A150" s="749" t="s">
        <v>315</v>
      </c>
      <c r="B150" s="1875" t="s">
        <v>56</v>
      </c>
      <c r="C150" s="778">
        <v>5</v>
      </c>
      <c r="D150" s="756"/>
      <c r="E150" s="756"/>
      <c r="F150" s="873"/>
      <c r="G150" s="778">
        <v>4</v>
      </c>
      <c r="H150" s="778">
        <f t="shared" si="7"/>
        <v>120</v>
      </c>
      <c r="I150" s="1124">
        <v>10</v>
      </c>
      <c r="J150" s="742" t="s">
        <v>127</v>
      </c>
      <c r="K150" s="743"/>
      <c r="L150" s="748" t="s">
        <v>128</v>
      </c>
      <c r="M150" s="1778">
        <f>H150-I150</f>
        <v>110</v>
      </c>
      <c r="N150" s="1802"/>
      <c r="O150" s="2660"/>
      <c r="P150" s="2661"/>
      <c r="Q150" s="1185"/>
      <c r="R150" s="2609"/>
      <c r="S150" s="2610"/>
      <c r="T150" s="747" t="s">
        <v>263</v>
      </c>
      <c r="U150" s="749"/>
      <c r="V150" s="749"/>
      <c r="Z150" s="1263"/>
      <c r="AA150" s="1263"/>
      <c r="AB150" s="1263"/>
      <c r="AC150" s="1263"/>
      <c r="AD150" s="1263"/>
      <c r="AE150" s="1263"/>
      <c r="AF150" s="1263"/>
      <c r="AG150" s="1263"/>
      <c r="AH150" s="1263">
        <v>8</v>
      </c>
      <c r="AI150" s="1263">
        <v>2</v>
      </c>
      <c r="AJ150" s="1263"/>
      <c r="AK150" s="1263"/>
      <c r="AL150" s="1263">
        <v>8</v>
      </c>
      <c r="AM150" s="1263">
        <v>2</v>
      </c>
      <c r="AN150" s="1273"/>
      <c r="AT150" s="27">
        <v>3</v>
      </c>
    </row>
    <row r="151" spans="1:40" ht="31.5">
      <c r="A151" s="749" t="s">
        <v>181</v>
      </c>
      <c r="B151" s="1877" t="s">
        <v>301</v>
      </c>
      <c r="C151" s="778"/>
      <c r="D151" s="778"/>
      <c r="E151" s="778"/>
      <c r="F151" s="1164"/>
      <c r="G151" s="1886">
        <f>G152+G155</f>
        <v>11.5</v>
      </c>
      <c r="H151" s="778">
        <f t="shared" si="7"/>
        <v>345</v>
      </c>
      <c r="I151" s="855"/>
      <c r="J151" s="744"/>
      <c r="K151" s="744"/>
      <c r="L151" s="744"/>
      <c r="M151" s="1778"/>
      <c r="N151" s="1879"/>
      <c r="O151" s="2660"/>
      <c r="P151" s="2661"/>
      <c r="Q151" s="1214"/>
      <c r="R151" s="2609"/>
      <c r="S151" s="2610"/>
      <c r="T151" s="747"/>
      <c r="U151" s="748"/>
      <c r="V151" s="748"/>
      <c r="Z151" s="1263"/>
      <c r="AA151" s="1263"/>
      <c r="AB151" s="1263"/>
      <c r="AC151" s="1263"/>
      <c r="AD151" s="1263"/>
      <c r="AE151" s="1263"/>
      <c r="AF151" s="1263"/>
      <c r="AG151" s="1263"/>
      <c r="AH151" s="1263"/>
      <c r="AI151" s="1263"/>
      <c r="AJ151" s="1263"/>
      <c r="AK151" s="1263"/>
      <c r="AL151" s="1263"/>
      <c r="AM151" s="1263"/>
      <c r="AN151" s="1273"/>
    </row>
    <row r="152" spans="1:40" ht="30.75" customHeight="1">
      <c r="A152" s="749" t="s">
        <v>182</v>
      </c>
      <c r="B152" s="1882" t="s">
        <v>71</v>
      </c>
      <c r="C152" s="756"/>
      <c r="D152" s="756"/>
      <c r="E152" s="756"/>
      <c r="F152" s="873"/>
      <c r="G152" s="756">
        <f>G153+G154</f>
        <v>6</v>
      </c>
      <c r="H152" s="756">
        <f t="shared" si="7"/>
        <v>180</v>
      </c>
      <c r="I152" s="1878"/>
      <c r="J152" s="788"/>
      <c r="K152" s="788"/>
      <c r="L152" s="788"/>
      <c r="M152" s="1873"/>
      <c r="N152" s="1802"/>
      <c r="O152" s="2660"/>
      <c r="P152" s="2661"/>
      <c r="Q152" s="1185"/>
      <c r="R152" s="2609"/>
      <c r="S152" s="2610"/>
      <c r="T152" s="2081"/>
      <c r="U152" s="749"/>
      <c r="V152" s="749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3"/>
      <c r="AJ152" s="1263"/>
      <c r="AK152" s="1263"/>
      <c r="AL152" s="1263"/>
      <c r="AM152" s="1263"/>
      <c r="AN152" s="1273"/>
    </row>
    <row r="153" spans="1:40" ht="15.75">
      <c r="A153" s="2109"/>
      <c r="B153" s="1777" t="s">
        <v>55</v>
      </c>
      <c r="C153" s="756"/>
      <c r="D153" s="756"/>
      <c r="E153" s="756"/>
      <c r="F153" s="873"/>
      <c r="G153" s="756">
        <v>1.5</v>
      </c>
      <c r="H153" s="756">
        <f t="shared" si="7"/>
        <v>45</v>
      </c>
      <c r="I153" s="1878"/>
      <c r="J153" s="788"/>
      <c r="K153" s="788"/>
      <c r="L153" s="788"/>
      <c r="M153" s="1873"/>
      <c r="N153" s="1802"/>
      <c r="O153" s="2660"/>
      <c r="P153" s="2661"/>
      <c r="Q153" s="1185"/>
      <c r="R153" s="2609"/>
      <c r="S153" s="2610"/>
      <c r="T153" s="2081"/>
      <c r="U153" s="749"/>
      <c r="V153" s="749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3"/>
      <c r="AJ153" s="1263"/>
      <c r="AK153" s="1263"/>
      <c r="AL153" s="1263"/>
      <c r="AM153" s="1263"/>
      <c r="AN153" s="1273"/>
    </row>
    <row r="154" spans="1:46" s="58" customFormat="1" ht="15.75">
      <c r="A154" s="749" t="s">
        <v>316</v>
      </c>
      <c r="B154" s="1875" t="s">
        <v>56</v>
      </c>
      <c r="C154" s="778">
        <v>4</v>
      </c>
      <c r="D154" s="778"/>
      <c r="E154" s="778"/>
      <c r="F154" s="1164"/>
      <c r="G154" s="778">
        <v>4.5</v>
      </c>
      <c r="H154" s="778">
        <f t="shared" si="7"/>
        <v>135</v>
      </c>
      <c r="I154" s="1124">
        <v>10</v>
      </c>
      <c r="J154" s="742" t="s">
        <v>127</v>
      </c>
      <c r="K154" s="743"/>
      <c r="L154" s="748" t="s">
        <v>128</v>
      </c>
      <c r="M154" s="1778">
        <f>H154-I154</f>
        <v>125</v>
      </c>
      <c r="N154" s="1879"/>
      <c r="O154" s="2660"/>
      <c r="P154" s="2661"/>
      <c r="Q154" s="1214"/>
      <c r="R154" s="2609" t="s">
        <v>263</v>
      </c>
      <c r="S154" s="2610"/>
      <c r="T154" s="1006"/>
      <c r="U154" s="748"/>
      <c r="V154" s="748"/>
      <c r="Z154" s="1264"/>
      <c r="AA154" s="1264"/>
      <c r="AB154" s="1264"/>
      <c r="AC154" s="1264"/>
      <c r="AD154" s="1264"/>
      <c r="AE154" s="1264"/>
      <c r="AF154" s="1264">
        <v>8</v>
      </c>
      <c r="AG154" s="1264">
        <v>2</v>
      </c>
      <c r="AH154" s="1264"/>
      <c r="AI154" s="1264"/>
      <c r="AJ154" s="1264"/>
      <c r="AK154" s="1264"/>
      <c r="AL154" s="1264">
        <v>8</v>
      </c>
      <c r="AM154" s="1264">
        <v>2</v>
      </c>
      <c r="AN154" s="1362"/>
      <c r="AT154" s="58">
        <v>2</v>
      </c>
    </row>
    <row r="155" spans="1:40" ht="15.75">
      <c r="A155" s="749" t="s">
        <v>317</v>
      </c>
      <c r="B155" s="1882" t="s">
        <v>43</v>
      </c>
      <c r="C155" s="756"/>
      <c r="D155" s="2095"/>
      <c r="E155" s="2095"/>
      <c r="F155" s="756"/>
      <c r="G155" s="756">
        <f>G156+G157</f>
        <v>5.5</v>
      </c>
      <c r="H155" s="756">
        <f t="shared" si="7"/>
        <v>165</v>
      </c>
      <c r="I155" s="1878"/>
      <c r="J155" s="788"/>
      <c r="K155" s="756"/>
      <c r="L155" s="788"/>
      <c r="M155" s="1873"/>
      <c r="N155" s="1802"/>
      <c r="O155" s="2660"/>
      <c r="P155" s="2661"/>
      <c r="Q155" s="1185"/>
      <c r="R155" s="2623"/>
      <c r="S155" s="2624"/>
      <c r="T155" s="2081"/>
      <c r="U155" s="749"/>
      <c r="V155" s="749"/>
      <c r="Z155" s="1263"/>
      <c r="AA155" s="1263"/>
      <c r="AB155" s="1263"/>
      <c r="AC155" s="1263"/>
      <c r="AD155" s="1263"/>
      <c r="AE155" s="1263"/>
      <c r="AF155" s="1263"/>
      <c r="AG155" s="1263"/>
      <c r="AH155" s="1263"/>
      <c r="AI155" s="1263"/>
      <c r="AJ155" s="1263"/>
      <c r="AK155" s="1263"/>
      <c r="AL155" s="1263"/>
      <c r="AM155" s="1263"/>
      <c r="AN155" s="1273"/>
    </row>
    <row r="156" spans="1:40" ht="15.75">
      <c r="A156" s="756"/>
      <c r="B156" s="1777" t="s">
        <v>55</v>
      </c>
      <c r="C156" s="756"/>
      <c r="D156" s="2095"/>
      <c r="E156" s="2095"/>
      <c r="F156" s="756"/>
      <c r="G156" s="756">
        <v>1.5</v>
      </c>
      <c r="H156" s="756">
        <f t="shared" si="7"/>
        <v>45</v>
      </c>
      <c r="I156" s="1878"/>
      <c r="J156" s="788"/>
      <c r="K156" s="756"/>
      <c r="L156" s="788"/>
      <c r="M156" s="1873"/>
      <c r="N156" s="1802"/>
      <c r="O156" s="2660"/>
      <c r="P156" s="2661"/>
      <c r="Q156" s="1185"/>
      <c r="R156" s="2623"/>
      <c r="S156" s="2624"/>
      <c r="T156" s="2081"/>
      <c r="U156" s="749"/>
      <c r="V156" s="749"/>
      <c r="Z156" s="1263"/>
      <c r="AA156" s="1263"/>
      <c r="AB156" s="1263"/>
      <c r="AC156" s="1263"/>
      <c r="AD156" s="1263"/>
      <c r="AE156" s="1263"/>
      <c r="AF156" s="1263"/>
      <c r="AG156" s="1263"/>
      <c r="AH156" s="1263"/>
      <c r="AI156" s="1263"/>
      <c r="AJ156" s="1263"/>
      <c r="AK156" s="1263"/>
      <c r="AL156" s="1263"/>
      <c r="AM156" s="1263"/>
      <c r="AN156" s="1273"/>
    </row>
    <row r="157" spans="1:46" ht="15.75">
      <c r="A157" s="749" t="s">
        <v>318</v>
      </c>
      <c r="B157" s="1875" t="s">
        <v>56</v>
      </c>
      <c r="C157" s="778"/>
      <c r="D157" s="939">
        <v>5</v>
      </c>
      <c r="E157" s="939"/>
      <c r="F157" s="778"/>
      <c r="G157" s="778">
        <v>4</v>
      </c>
      <c r="H157" s="778">
        <f t="shared" si="7"/>
        <v>120</v>
      </c>
      <c r="I157" s="855">
        <v>8</v>
      </c>
      <c r="J157" s="744" t="s">
        <v>587</v>
      </c>
      <c r="K157" s="778"/>
      <c r="L157" s="744" t="s">
        <v>128</v>
      </c>
      <c r="M157" s="1778">
        <f>H157-I157</f>
        <v>112</v>
      </c>
      <c r="N157" s="1879"/>
      <c r="O157" s="2660"/>
      <c r="P157" s="2661"/>
      <c r="Q157" s="1214"/>
      <c r="R157" s="2623"/>
      <c r="S157" s="2624"/>
      <c r="T157" s="747" t="s">
        <v>588</v>
      </c>
      <c r="U157" s="748"/>
      <c r="V157" s="748"/>
      <c r="Z157" s="1263"/>
      <c r="AA157" s="1263"/>
      <c r="AB157" s="1263"/>
      <c r="AC157" s="1263"/>
      <c r="AD157" s="1263"/>
      <c r="AE157" s="1263"/>
      <c r="AF157" s="1263"/>
      <c r="AG157" s="1263"/>
      <c r="AH157" s="1263">
        <v>6</v>
      </c>
      <c r="AI157" s="1263">
        <v>2</v>
      </c>
      <c r="AJ157" s="1263"/>
      <c r="AK157" s="1263"/>
      <c r="AL157" s="1263">
        <v>6</v>
      </c>
      <c r="AM157" s="1263">
        <v>2</v>
      </c>
      <c r="AN157" s="1273"/>
      <c r="AT157" s="27">
        <v>3</v>
      </c>
    </row>
    <row r="158" spans="1:40" ht="16.5" thickBot="1">
      <c r="A158" s="749"/>
      <c r="B158" s="1875"/>
      <c r="C158" s="778"/>
      <c r="D158" s="778"/>
      <c r="E158" s="778"/>
      <c r="F158" s="1164"/>
      <c r="G158" s="1886"/>
      <c r="H158" s="778"/>
      <c r="I158" s="855"/>
      <c r="J158" s="744"/>
      <c r="K158" s="744"/>
      <c r="L158" s="744"/>
      <c r="M158" s="1778"/>
      <c r="N158" s="1887"/>
      <c r="O158" s="2660"/>
      <c r="P158" s="2661"/>
      <c r="Q158" s="1888"/>
      <c r="R158" s="2623"/>
      <c r="S158" s="2624"/>
      <c r="T158" s="747"/>
      <c r="U158" s="748"/>
      <c r="V158" s="748"/>
      <c r="Z158" s="1263"/>
      <c r="AA158" s="1263"/>
      <c r="AB158" s="1263"/>
      <c r="AC158" s="1263"/>
      <c r="AD158" s="1263"/>
      <c r="AE158" s="1263"/>
      <c r="AF158" s="1263"/>
      <c r="AG158" s="1263"/>
      <c r="AH158" s="1263"/>
      <c r="AI158" s="1263"/>
      <c r="AJ158" s="1263"/>
      <c r="AK158" s="1263"/>
      <c r="AL158" s="1263"/>
      <c r="AM158" s="1263"/>
      <c r="AN158" s="1273"/>
    </row>
    <row r="159" spans="1:40" ht="16.5" thickBot="1">
      <c r="A159" s="2859" t="s">
        <v>302</v>
      </c>
      <c r="B159" s="2766"/>
      <c r="C159" s="2766"/>
      <c r="D159" s="2766"/>
      <c r="E159" s="2766"/>
      <c r="F159" s="2766"/>
      <c r="G159" s="2766"/>
      <c r="H159" s="2766"/>
      <c r="I159" s="2766"/>
      <c r="J159" s="2766"/>
      <c r="K159" s="2766"/>
      <c r="L159" s="2766"/>
      <c r="M159" s="2766"/>
      <c r="N159" s="2766"/>
      <c r="O159" s="2766"/>
      <c r="P159" s="2766"/>
      <c r="Q159" s="2766"/>
      <c r="R159" s="2766"/>
      <c r="S159" s="2766"/>
      <c r="T159" s="2766"/>
      <c r="U159" s="2766"/>
      <c r="V159" s="2766"/>
      <c r="Z159" s="1430"/>
      <c r="AA159" s="1430"/>
      <c r="AB159" s="1430"/>
      <c r="AC159" s="1430"/>
      <c r="AD159" s="1430"/>
      <c r="AE159" s="1430"/>
      <c r="AF159" s="1430"/>
      <c r="AG159" s="1430"/>
      <c r="AH159" s="1430"/>
      <c r="AI159" s="1430"/>
      <c r="AJ159" s="1430"/>
      <c r="AK159" s="1430"/>
      <c r="AL159" s="1430"/>
      <c r="AM159" s="1430"/>
      <c r="AN159" s="1273"/>
    </row>
    <row r="160" spans="1:40" ht="15.75">
      <c r="A160" s="749"/>
      <c r="B160" s="1877"/>
      <c r="C160" s="778"/>
      <c r="D160" s="778"/>
      <c r="E160" s="778"/>
      <c r="F160" s="1164"/>
      <c r="G160" s="778"/>
      <c r="H160" s="778"/>
      <c r="I160" s="855"/>
      <c r="J160" s="744"/>
      <c r="K160" s="744"/>
      <c r="L160" s="744"/>
      <c r="M160" s="1778"/>
      <c r="N160" s="1889"/>
      <c r="O160" s="2658"/>
      <c r="P160" s="2659"/>
      <c r="Q160" s="1890"/>
      <c r="R160" s="2613"/>
      <c r="S160" s="2614"/>
      <c r="T160" s="747"/>
      <c r="U160" s="748"/>
      <c r="V160" s="748"/>
      <c r="Z160" s="1263"/>
      <c r="AA160" s="1263"/>
      <c r="AB160" s="1263"/>
      <c r="AC160" s="1263"/>
      <c r="AD160" s="1263"/>
      <c r="AE160" s="1263"/>
      <c r="AF160" s="1263"/>
      <c r="AG160" s="1263"/>
      <c r="AH160" s="1263"/>
      <c r="AI160" s="1263"/>
      <c r="AJ160" s="1263"/>
      <c r="AK160" s="1263"/>
      <c r="AL160" s="1263"/>
      <c r="AM160" s="1263"/>
      <c r="AN160" s="1273"/>
    </row>
    <row r="161" spans="1:40" ht="15.75">
      <c r="A161" s="749" t="s">
        <v>569</v>
      </c>
      <c r="B161" s="1777" t="s">
        <v>45</v>
      </c>
      <c r="C161" s="756"/>
      <c r="D161" s="756"/>
      <c r="E161" s="756"/>
      <c r="F161" s="2109"/>
      <c r="G161" s="756">
        <f>G162+G163</f>
        <v>4</v>
      </c>
      <c r="H161" s="778">
        <f aca="true" t="shared" si="8" ref="H161:H166">G161*30</f>
        <v>120</v>
      </c>
      <c r="I161" s="756"/>
      <c r="J161" s="788"/>
      <c r="K161" s="756"/>
      <c r="L161" s="788"/>
      <c r="M161" s="1873"/>
      <c r="N161" s="1802"/>
      <c r="O161" s="2660"/>
      <c r="P161" s="2661"/>
      <c r="Q161" s="1185"/>
      <c r="R161" s="2623"/>
      <c r="S161" s="2624"/>
      <c r="T161" s="2081"/>
      <c r="U161" s="749"/>
      <c r="V161" s="749"/>
      <c r="Z161" s="1263"/>
      <c r="AA161" s="1263"/>
      <c r="AB161" s="1263"/>
      <c r="AC161" s="1263"/>
      <c r="AD161" s="1263"/>
      <c r="AE161" s="1263"/>
      <c r="AF161" s="1263"/>
      <c r="AG161" s="1263"/>
      <c r="AH161" s="1263">
        <v>8</v>
      </c>
      <c r="AI161" s="1263"/>
      <c r="AJ161" s="1263"/>
      <c r="AK161" s="1263"/>
      <c r="AL161" s="1263">
        <v>4</v>
      </c>
      <c r="AM161" s="1263"/>
      <c r="AN161" s="1273">
        <v>4</v>
      </c>
    </row>
    <row r="162" spans="1:40" ht="15.75">
      <c r="A162" s="756"/>
      <c r="B162" s="1777" t="s">
        <v>55</v>
      </c>
      <c r="C162" s="756"/>
      <c r="D162" s="756"/>
      <c r="E162" s="756"/>
      <c r="F162" s="2109"/>
      <c r="G162" s="756">
        <v>1</v>
      </c>
      <c r="H162" s="778">
        <f t="shared" si="8"/>
        <v>30</v>
      </c>
      <c r="I162" s="756"/>
      <c r="J162" s="788"/>
      <c r="K162" s="756"/>
      <c r="L162" s="788"/>
      <c r="M162" s="1873"/>
      <c r="N162" s="1802"/>
      <c r="O162" s="2660"/>
      <c r="P162" s="2661"/>
      <c r="Q162" s="1185"/>
      <c r="R162" s="2623"/>
      <c r="S162" s="2624"/>
      <c r="T162" s="2081"/>
      <c r="U162" s="749"/>
      <c r="V162" s="749"/>
      <c r="Z162" s="1263"/>
      <c r="AA162" s="1263"/>
      <c r="AB162" s="1263"/>
      <c r="AC162" s="1263"/>
      <c r="AD162" s="1263"/>
      <c r="AE162" s="1263"/>
      <c r="AF162" s="1263"/>
      <c r="AG162" s="1263"/>
      <c r="AH162" s="1263">
        <v>4</v>
      </c>
      <c r="AI162" s="1263"/>
      <c r="AJ162" s="1263"/>
      <c r="AK162" s="1263"/>
      <c r="AL162" s="1263">
        <v>4</v>
      </c>
      <c r="AM162" s="1263"/>
      <c r="AN162" s="29"/>
    </row>
    <row r="163" spans="1:46" ht="15.75">
      <c r="A163" s="749" t="s">
        <v>184</v>
      </c>
      <c r="B163" s="1875" t="s">
        <v>56</v>
      </c>
      <c r="C163" s="756"/>
      <c r="D163" s="778">
        <v>5</v>
      </c>
      <c r="E163" s="778"/>
      <c r="F163" s="2109"/>
      <c r="G163" s="778">
        <v>3</v>
      </c>
      <c r="H163" s="778">
        <f t="shared" si="8"/>
        <v>90</v>
      </c>
      <c r="I163" s="778">
        <v>8</v>
      </c>
      <c r="J163" s="783">
        <v>4</v>
      </c>
      <c r="K163" s="778">
        <v>4</v>
      </c>
      <c r="L163" s="744"/>
      <c r="M163" s="1778">
        <f>H163-I163</f>
        <v>82</v>
      </c>
      <c r="N163" s="1802"/>
      <c r="O163" s="2660"/>
      <c r="P163" s="2661"/>
      <c r="Q163" s="1185"/>
      <c r="R163" s="2623"/>
      <c r="S163" s="2624"/>
      <c r="T163" s="747" t="s">
        <v>127</v>
      </c>
      <c r="U163" s="749"/>
      <c r="V163" s="749"/>
      <c r="Z163" s="1263"/>
      <c r="AA163" s="1263"/>
      <c r="AB163" s="1263"/>
      <c r="AC163" s="1263"/>
      <c r="AD163" s="1263"/>
      <c r="AE163" s="1263"/>
      <c r="AF163" s="1263"/>
      <c r="AG163" s="1263"/>
      <c r="AH163" s="1263"/>
      <c r="AI163" s="1263"/>
      <c r="AJ163" s="1263">
        <v>8</v>
      </c>
      <c r="AK163" s="1263"/>
      <c r="AL163" s="1263">
        <v>8</v>
      </c>
      <c r="AM163" s="1263"/>
      <c r="AN163" s="29"/>
      <c r="AT163" s="27">
        <v>3</v>
      </c>
    </row>
    <row r="164" spans="1:41" s="1248" customFormat="1" ht="15.75">
      <c r="A164" s="749"/>
      <c r="B164" s="1877"/>
      <c r="C164" s="778"/>
      <c r="D164" s="778"/>
      <c r="E164" s="778"/>
      <c r="F164" s="1164"/>
      <c r="G164" s="2138"/>
      <c r="H164" s="778"/>
      <c r="I164" s="855"/>
      <c r="J164" s="744"/>
      <c r="K164" s="744"/>
      <c r="L164" s="744"/>
      <c r="M164" s="1778"/>
      <c r="N164" s="1879"/>
      <c r="O164" s="2660"/>
      <c r="P164" s="2661"/>
      <c r="Q164" s="1214"/>
      <c r="R164" s="2623"/>
      <c r="S164" s="2624"/>
      <c r="T164" s="747"/>
      <c r="U164" s="748"/>
      <c r="V164" s="748"/>
      <c r="Z164" s="1263">
        <f>SUM(Z130:Z163)</f>
        <v>0</v>
      </c>
      <c r="AA164" s="1263">
        <f aca="true" t="shared" si="9" ref="AA164:AN164">SUM(AA130:AA163)</f>
        <v>0</v>
      </c>
      <c r="AB164" s="1263">
        <f t="shared" si="9"/>
        <v>0</v>
      </c>
      <c r="AC164" s="1263">
        <f t="shared" si="9"/>
        <v>0</v>
      </c>
      <c r="AD164" s="1263">
        <f t="shared" si="9"/>
        <v>8</v>
      </c>
      <c r="AE164" s="1263">
        <f t="shared" si="9"/>
        <v>4</v>
      </c>
      <c r="AF164" s="1263">
        <f t="shared" si="9"/>
        <v>16</v>
      </c>
      <c r="AG164" s="1263">
        <f t="shared" si="9"/>
        <v>2</v>
      </c>
      <c r="AH164" s="1263">
        <f t="shared" si="9"/>
        <v>40</v>
      </c>
      <c r="AI164" s="1263">
        <f t="shared" si="9"/>
        <v>4</v>
      </c>
      <c r="AJ164" s="1263">
        <f>SUM(AJ130:AJ163)</f>
        <v>28</v>
      </c>
      <c r="AK164" s="1263">
        <f t="shared" si="9"/>
        <v>6</v>
      </c>
      <c r="AL164" s="1263">
        <f t="shared" si="9"/>
        <v>78</v>
      </c>
      <c r="AM164" s="1263">
        <f t="shared" si="9"/>
        <v>12</v>
      </c>
      <c r="AN164" s="1263">
        <f t="shared" si="9"/>
        <v>18</v>
      </c>
      <c r="AO164" s="27"/>
    </row>
    <row r="165" spans="1:46" s="1248" customFormat="1" ht="31.5">
      <c r="A165" s="749" t="s">
        <v>186</v>
      </c>
      <c r="B165" s="2139" t="s">
        <v>47</v>
      </c>
      <c r="C165" s="2109"/>
      <c r="D165" s="2107">
        <v>5</v>
      </c>
      <c r="E165" s="2107"/>
      <c r="F165" s="2109"/>
      <c r="G165" s="778">
        <v>4</v>
      </c>
      <c r="H165" s="778">
        <f t="shared" si="8"/>
        <v>120</v>
      </c>
      <c r="I165" s="2107">
        <v>4</v>
      </c>
      <c r="J165" s="783">
        <v>4</v>
      </c>
      <c r="K165" s="2107"/>
      <c r="L165" s="744"/>
      <c r="M165" s="1778">
        <f>H165-I165</f>
        <v>116</v>
      </c>
      <c r="N165" s="1185"/>
      <c r="O165" s="2660"/>
      <c r="P165" s="2661"/>
      <c r="Q165" s="1185"/>
      <c r="R165" s="2623"/>
      <c r="S165" s="2624"/>
      <c r="T165" s="748" t="s">
        <v>116</v>
      </c>
      <c r="U165" s="748"/>
      <c r="V165" s="749"/>
      <c r="Z165" s="1266"/>
      <c r="AA165" s="1266"/>
      <c r="AB165" s="1266"/>
      <c r="AC165" s="1266"/>
      <c r="AD165" s="1266"/>
      <c r="AE165" s="1266"/>
      <c r="AF165" s="1266"/>
      <c r="AG165" s="1266"/>
      <c r="AH165" s="1266"/>
      <c r="AI165" s="1266"/>
      <c r="AJ165" s="1266"/>
      <c r="AK165" s="1266"/>
      <c r="AL165" s="1266"/>
      <c r="AM165" s="1266"/>
      <c r="AN165" s="27"/>
      <c r="AO165" s="27"/>
      <c r="AT165" s="1248">
        <v>3</v>
      </c>
    </row>
    <row r="166" spans="1:46" s="1248" customFormat="1" ht="16.5" thickBot="1">
      <c r="A166" s="749" t="s">
        <v>320</v>
      </c>
      <c r="B166" s="2140" t="s">
        <v>74</v>
      </c>
      <c r="C166" s="756"/>
      <c r="D166" s="778" t="s">
        <v>558</v>
      </c>
      <c r="E166" s="778"/>
      <c r="F166" s="2109"/>
      <c r="G166" s="778">
        <v>5</v>
      </c>
      <c r="H166" s="778">
        <f t="shared" si="8"/>
        <v>150</v>
      </c>
      <c r="I166" s="778">
        <v>8</v>
      </c>
      <c r="J166" s="783">
        <v>8</v>
      </c>
      <c r="K166" s="778"/>
      <c r="L166" s="744"/>
      <c r="M166" s="1772">
        <f>H166-I166</f>
        <v>142</v>
      </c>
      <c r="N166" s="2141"/>
      <c r="O166" s="2660"/>
      <c r="P166" s="2661"/>
      <c r="Q166" s="2142"/>
      <c r="R166" s="2623"/>
      <c r="S166" s="2624"/>
      <c r="T166" s="820"/>
      <c r="U166" s="799" t="s">
        <v>127</v>
      </c>
      <c r="V166" s="749"/>
      <c r="Z166" s="1267"/>
      <c r="AA166" s="1267"/>
      <c r="AB166" s="1267"/>
      <c r="AC166" s="1267"/>
      <c r="AD166" s="1267"/>
      <c r="AE166" s="1267"/>
      <c r="AF166" s="1267"/>
      <c r="AG166" s="1267"/>
      <c r="AH166" s="1267"/>
      <c r="AI166" s="1267"/>
      <c r="AJ166" s="1267"/>
      <c r="AK166" s="1267"/>
      <c r="AL166" s="1267"/>
      <c r="AM166" s="1267"/>
      <c r="AT166" s="1248">
        <v>3</v>
      </c>
    </row>
    <row r="167" spans="1:39" ht="16.5" thickBot="1">
      <c r="A167" s="2859" t="s">
        <v>305</v>
      </c>
      <c r="B167" s="2766"/>
      <c r="C167" s="2766"/>
      <c r="D167" s="2766"/>
      <c r="E167" s="2766"/>
      <c r="F167" s="2766"/>
      <c r="G167" s="2766"/>
      <c r="H167" s="2766"/>
      <c r="I167" s="2766"/>
      <c r="J167" s="2766"/>
      <c r="K167" s="2766"/>
      <c r="L167" s="2766"/>
      <c r="M167" s="2766"/>
      <c r="N167" s="2766"/>
      <c r="O167" s="2766"/>
      <c r="P167" s="2766"/>
      <c r="Q167" s="2766"/>
      <c r="R167" s="2766"/>
      <c r="S167" s="2766"/>
      <c r="T167" s="2766"/>
      <c r="U167" s="2766"/>
      <c r="V167" s="2766"/>
      <c r="Z167" s="1266"/>
      <c r="AA167" s="1266"/>
      <c r="AB167" s="1266"/>
      <c r="AC167" s="1266"/>
      <c r="AD167" s="1266"/>
      <c r="AE167" s="1266"/>
      <c r="AF167" s="1266"/>
      <c r="AG167" s="1266"/>
      <c r="AH167" s="1266"/>
      <c r="AI167" s="1266"/>
      <c r="AJ167" s="1266"/>
      <c r="AK167" s="1266"/>
      <c r="AL167" s="1266"/>
      <c r="AM167" s="1266"/>
    </row>
    <row r="168" spans="1:39" ht="31.5">
      <c r="A168" s="749" t="s">
        <v>187</v>
      </c>
      <c r="B168" s="1891" t="s">
        <v>306</v>
      </c>
      <c r="C168" s="1892"/>
      <c r="D168" s="1771">
        <v>5</v>
      </c>
      <c r="E168" s="1892"/>
      <c r="F168" s="1893"/>
      <c r="G168" s="1894">
        <v>13</v>
      </c>
      <c r="H168" s="1771">
        <f>G168*30</f>
        <v>390</v>
      </c>
      <c r="I168" s="1892">
        <v>8</v>
      </c>
      <c r="J168" s="1895">
        <v>8</v>
      </c>
      <c r="K168" s="1892"/>
      <c r="L168" s="1895"/>
      <c r="M168" s="1896">
        <f>H168-I168</f>
        <v>382</v>
      </c>
      <c r="N168" s="1821"/>
      <c r="O168" s="2653"/>
      <c r="P168" s="2654"/>
      <c r="Q168" s="1821"/>
      <c r="R168" s="2653"/>
      <c r="S168" s="2654"/>
      <c r="T168" s="820" t="s">
        <v>127</v>
      </c>
      <c r="U168" s="799"/>
      <c r="V168" s="749"/>
      <c r="X168" s="27">
        <f>30*G170</f>
        <v>1950</v>
      </c>
      <c r="Z168" s="1266"/>
      <c r="AA168" s="1266"/>
      <c r="AB168" s="1266"/>
      <c r="AC168" s="1266"/>
      <c r="AD168" s="1266"/>
      <c r="AE168" s="1266"/>
      <c r="AF168" s="1266"/>
      <c r="AG168" s="1266"/>
      <c r="AH168" s="1266"/>
      <c r="AI168" s="1266"/>
      <c r="AJ168" s="1266"/>
      <c r="AK168" s="1266"/>
      <c r="AL168" s="1266"/>
      <c r="AM168" s="1266"/>
    </row>
    <row r="169" spans="1:39" ht="16.5" thickBot="1">
      <c r="A169" s="749"/>
      <c r="B169" s="1777"/>
      <c r="C169" s="756"/>
      <c r="D169" s="778"/>
      <c r="E169" s="778"/>
      <c r="F169" s="2109"/>
      <c r="G169" s="778"/>
      <c r="H169" s="778"/>
      <c r="I169" s="778"/>
      <c r="J169" s="744"/>
      <c r="K169" s="778"/>
      <c r="L169" s="744"/>
      <c r="M169" s="1897"/>
      <c r="N169" s="1802"/>
      <c r="O169" s="2704"/>
      <c r="P169" s="2705"/>
      <c r="Q169" s="1195"/>
      <c r="R169" s="2621"/>
      <c r="S169" s="2655"/>
      <c r="T169" s="820"/>
      <c r="U169" s="799"/>
      <c r="V169" s="749"/>
      <c r="X169" s="27">
        <f>30*G171</f>
        <v>465</v>
      </c>
      <c r="Z169" s="1266"/>
      <c r="AA169" s="1266"/>
      <c r="AB169" s="1266"/>
      <c r="AC169" s="1266"/>
      <c r="AD169" s="1266"/>
      <c r="AE169" s="1266"/>
      <c r="AF169" s="1266"/>
      <c r="AG169" s="1266"/>
      <c r="AH169" s="1266"/>
      <c r="AI169" s="1266"/>
      <c r="AJ169" s="1266"/>
      <c r="AK169" s="1266"/>
      <c r="AL169" s="1266"/>
      <c r="AM169" s="1266"/>
    </row>
    <row r="170" spans="1:24" ht="16.5" thickBot="1">
      <c r="A170" s="2828" t="s">
        <v>480</v>
      </c>
      <c r="B170" s="2829"/>
      <c r="C170" s="945"/>
      <c r="D170" s="945"/>
      <c r="E170" s="945"/>
      <c r="F170" s="946"/>
      <c r="G170" s="947">
        <f>G127+G130+G134+G135+G138+G141+G145+G148+G152+G155+G161+G165+G166</f>
        <v>65</v>
      </c>
      <c r="H170" s="947">
        <f>H127+H130+H134+H135+H138+H141+H145+H148+H152+H155+H161+H165+H166</f>
        <v>1950</v>
      </c>
      <c r="I170" s="953"/>
      <c r="J170" s="889"/>
      <c r="K170" s="952"/>
      <c r="L170" s="889"/>
      <c r="M170" s="1898"/>
      <c r="N170" s="1899"/>
      <c r="O170" s="2594"/>
      <c r="P170" s="2706"/>
      <c r="Q170" s="1039"/>
      <c r="R170" s="2580"/>
      <c r="S170" s="2581"/>
      <c r="T170" s="1039"/>
      <c r="U170" s="889"/>
      <c r="V170" s="950"/>
      <c r="X170" s="27">
        <f>30*G172</f>
        <v>1485</v>
      </c>
    </row>
    <row r="171" spans="1:22" ht="15.75">
      <c r="A171" s="1900"/>
      <c r="B171" s="1901" t="s">
        <v>79</v>
      </c>
      <c r="C171" s="1902"/>
      <c r="D171" s="1902"/>
      <c r="E171" s="1902"/>
      <c r="F171" s="1903"/>
      <c r="G171" s="1904">
        <f>G128+G131+G134+G136+G139+G142+G146+G149+G153+G156+G162</f>
        <v>15.5</v>
      </c>
      <c r="H171" s="1904">
        <f>H128+H131+H134+H136+H139+H142+H146+H149+H153+H156+H162</f>
        <v>465</v>
      </c>
      <c r="I171" s="1695"/>
      <c r="J171" s="730"/>
      <c r="K171" s="1905"/>
      <c r="L171" s="730"/>
      <c r="M171" s="2082"/>
      <c r="N171" s="1906"/>
      <c r="O171" s="2630"/>
      <c r="P171" s="2631"/>
      <c r="Q171" s="1044"/>
      <c r="R171" s="2656"/>
      <c r="S171" s="2657"/>
      <c r="T171" s="1907"/>
      <c r="U171" s="731"/>
      <c r="V171" s="2143"/>
    </row>
    <row r="172" spans="1:40" ht="16.5" thickBot="1">
      <c r="A172" s="1908"/>
      <c r="B172" s="1908" t="s">
        <v>85</v>
      </c>
      <c r="C172" s="868"/>
      <c r="D172" s="868"/>
      <c r="E172" s="868"/>
      <c r="F172" s="1909"/>
      <c r="G172" s="1910">
        <f>G170-G171</f>
        <v>49.5</v>
      </c>
      <c r="H172" s="1910">
        <f>H170-H171</f>
        <v>1485</v>
      </c>
      <c r="I172" s="1911">
        <f>I129+I132+I137+I140+I143+I147+I150+I154+I157+I163+I165+I166</f>
        <v>108</v>
      </c>
      <c r="J172" s="1911">
        <v>78</v>
      </c>
      <c r="K172" s="1912">
        <v>18</v>
      </c>
      <c r="L172" s="1912">
        <v>12</v>
      </c>
      <c r="M172" s="1778">
        <f>H172-I172</f>
        <v>1377</v>
      </c>
      <c r="N172" s="1913"/>
      <c r="O172" s="2651"/>
      <c r="P172" s="2652"/>
      <c r="Q172" s="1888" t="s">
        <v>113</v>
      </c>
      <c r="R172" s="2611" t="s">
        <v>481</v>
      </c>
      <c r="S172" s="2612"/>
      <c r="T172" s="1888" t="s">
        <v>593</v>
      </c>
      <c r="U172" s="1914" t="s">
        <v>529</v>
      </c>
      <c r="V172" s="2144"/>
      <c r="Z172" s="2879" t="s">
        <v>30</v>
      </c>
      <c r="AA172" s="2879"/>
      <c r="AB172" s="2879"/>
      <c r="AC172" s="2879"/>
      <c r="AD172" s="2879" t="s">
        <v>31</v>
      </c>
      <c r="AE172" s="2879"/>
      <c r="AF172" s="2879"/>
      <c r="AG172" s="2879"/>
      <c r="AH172" s="2879" t="s">
        <v>32</v>
      </c>
      <c r="AI172" s="2879"/>
      <c r="AJ172" s="2879"/>
      <c r="AK172" s="2879"/>
      <c r="AL172" s="1263" t="s">
        <v>525</v>
      </c>
      <c r="AM172" s="1263" t="s">
        <v>526</v>
      </c>
      <c r="AN172" s="29" t="s">
        <v>517</v>
      </c>
    </row>
    <row r="173" spans="1:40" ht="16.5" thickBot="1">
      <c r="A173" s="2855"/>
      <c r="B173" s="2721"/>
      <c r="C173" s="2721"/>
      <c r="D173" s="2721"/>
      <c r="E173" s="2721"/>
      <c r="F173" s="2721"/>
      <c r="G173" s="2721"/>
      <c r="H173" s="2721"/>
      <c r="I173" s="2721"/>
      <c r="J173" s="2721"/>
      <c r="K173" s="2721"/>
      <c r="L173" s="2721"/>
      <c r="M173" s="2721"/>
      <c r="N173" s="2721"/>
      <c r="O173" s="2721"/>
      <c r="P173" s="2721"/>
      <c r="Q173" s="2721"/>
      <c r="R173" s="2721"/>
      <c r="S173" s="2721"/>
      <c r="T173" s="2721"/>
      <c r="U173" s="2721"/>
      <c r="V173" s="2856"/>
      <c r="Z173" s="2879" t="s">
        <v>520</v>
      </c>
      <c r="AA173" s="2879"/>
      <c r="AB173" s="2879" t="s">
        <v>522</v>
      </c>
      <c r="AC173" s="2879"/>
      <c r="AD173" s="2879" t="s">
        <v>523</v>
      </c>
      <c r="AE173" s="2879"/>
      <c r="AF173" s="2879" t="s">
        <v>524</v>
      </c>
      <c r="AG173" s="2879"/>
      <c r="AH173" s="2879" t="s">
        <v>527</v>
      </c>
      <c r="AI173" s="2879"/>
      <c r="AJ173" s="2879" t="s">
        <v>528</v>
      </c>
      <c r="AK173" s="2879"/>
      <c r="AL173" s="1263"/>
      <c r="AM173" s="1263"/>
      <c r="AN173" s="1273"/>
    </row>
    <row r="174" spans="1:40" ht="16.5" thickBot="1">
      <c r="A174" s="2857" t="s">
        <v>172</v>
      </c>
      <c r="B174" s="2673"/>
      <c r="C174" s="2673"/>
      <c r="D174" s="2673"/>
      <c r="E174" s="2673"/>
      <c r="F174" s="2673"/>
      <c r="G174" s="2673"/>
      <c r="H174" s="2673"/>
      <c r="I174" s="2673"/>
      <c r="J174" s="2673"/>
      <c r="K174" s="2673"/>
      <c r="L174" s="2673"/>
      <c r="M174" s="2673"/>
      <c r="N174" s="2673"/>
      <c r="O174" s="2673"/>
      <c r="P174" s="2673"/>
      <c r="Q174" s="2673"/>
      <c r="R174" s="2673"/>
      <c r="S174" s="2673"/>
      <c r="T174" s="2673"/>
      <c r="U174" s="2673"/>
      <c r="V174" s="2597"/>
      <c r="Z174" s="1263" t="s">
        <v>39</v>
      </c>
      <c r="AA174" s="1263" t="s">
        <v>521</v>
      </c>
      <c r="AB174" s="1263" t="s">
        <v>39</v>
      </c>
      <c r="AC174" s="1263" t="s">
        <v>521</v>
      </c>
      <c r="AD174" s="1263" t="s">
        <v>39</v>
      </c>
      <c r="AE174" s="1263" t="s">
        <v>521</v>
      </c>
      <c r="AF174" s="1263" t="s">
        <v>39</v>
      </c>
      <c r="AG174" s="1263" t="s">
        <v>521</v>
      </c>
      <c r="AH174" s="1263"/>
      <c r="AI174" s="1263"/>
      <c r="AJ174" s="1263"/>
      <c r="AK174" s="1263"/>
      <c r="AL174" s="1263"/>
      <c r="AM174" s="1263"/>
      <c r="AN174" s="1273"/>
    </row>
    <row r="175" spans="1:48" s="1361" customFormat="1" ht="31.5">
      <c r="A175" s="1915" t="s">
        <v>193</v>
      </c>
      <c r="B175" s="1916" t="s">
        <v>418</v>
      </c>
      <c r="C175" s="1917" t="s">
        <v>558</v>
      </c>
      <c r="D175" s="1918"/>
      <c r="E175" s="1919"/>
      <c r="F175" s="1920"/>
      <c r="G175" s="2145">
        <v>2.5</v>
      </c>
      <c r="H175" s="1921">
        <f>$G175*30</f>
        <v>75</v>
      </c>
      <c r="I175" s="1922">
        <v>6</v>
      </c>
      <c r="J175" s="1923" t="s">
        <v>116</v>
      </c>
      <c r="K175" s="1924"/>
      <c r="L175" s="1923" t="s">
        <v>128</v>
      </c>
      <c r="M175" s="1925">
        <f>$H175-$I175</f>
        <v>69</v>
      </c>
      <c r="N175" s="1926">
        <f aca="true" t="shared" si="10" ref="N175:T175">IF($G175=N$5,$K175,"")</f>
      </c>
      <c r="O175" s="2649">
        <f t="shared" si="10"/>
      </c>
      <c r="P175" s="2650"/>
      <c r="Q175" s="1926">
        <f t="shared" si="10"/>
      </c>
      <c r="R175" s="2649">
        <f t="shared" si="10"/>
      </c>
      <c r="S175" s="2650"/>
      <c r="T175" s="1926">
        <f t="shared" si="10"/>
      </c>
      <c r="U175" s="1927" t="s">
        <v>124</v>
      </c>
      <c r="V175" s="2146"/>
      <c r="Z175" s="1362"/>
      <c r="AA175" s="1362"/>
      <c r="AB175" s="1362"/>
      <c r="AC175" s="1362"/>
      <c r="AD175" s="1362"/>
      <c r="AE175" s="1362"/>
      <c r="AF175" s="1362"/>
      <c r="AG175" s="1362"/>
      <c r="AH175" s="1362"/>
      <c r="AI175" s="1362"/>
      <c r="AJ175" s="1362">
        <v>4</v>
      </c>
      <c r="AK175" s="1362">
        <v>2</v>
      </c>
      <c r="AL175" s="1362">
        <v>4</v>
      </c>
      <c r="AM175" s="1362">
        <v>2</v>
      </c>
      <c r="AN175" s="1362"/>
      <c r="AT175" s="1361">
        <v>3</v>
      </c>
      <c r="AU175" s="29" t="s">
        <v>556</v>
      </c>
      <c r="AV175" s="1273">
        <f>SUMIF(AT$175:AT$218,1,G$175:G$218)</f>
        <v>0</v>
      </c>
    </row>
    <row r="176" spans="1:48" s="1361" customFormat="1" ht="31.5">
      <c r="A176" s="1928" t="s">
        <v>194</v>
      </c>
      <c r="B176" s="1929" t="s">
        <v>195</v>
      </c>
      <c r="C176" s="1930"/>
      <c r="D176" s="1931"/>
      <c r="E176" s="1932"/>
      <c r="F176" s="1933"/>
      <c r="G176" s="1949">
        <f>G$177+G$178+G$181</f>
        <v>9</v>
      </c>
      <c r="H176" s="1934">
        <f>H$177+H$178+H$181</f>
        <v>270</v>
      </c>
      <c r="I176" s="2147"/>
      <c r="J176" s="2147"/>
      <c r="K176" s="2147"/>
      <c r="L176" s="2147"/>
      <c r="M176" s="2148"/>
      <c r="N176" s="2149"/>
      <c r="O176" s="2625"/>
      <c r="P176" s="2626"/>
      <c r="Q176" s="2149"/>
      <c r="R176" s="2625"/>
      <c r="S176" s="2626"/>
      <c r="T176" s="2149"/>
      <c r="U176" s="2147"/>
      <c r="V176" s="2148"/>
      <c r="Z176" s="1362"/>
      <c r="AA176" s="1362"/>
      <c r="AB176" s="1362"/>
      <c r="AC176" s="1362"/>
      <c r="AD176" s="1362"/>
      <c r="AE176" s="1362"/>
      <c r="AF176" s="1362"/>
      <c r="AG176" s="1362"/>
      <c r="AH176" s="1362"/>
      <c r="AI176" s="1362"/>
      <c r="AJ176" s="1362"/>
      <c r="AK176" s="1362"/>
      <c r="AL176" s="1362"/>
      <c r="AM176" s="1362"/>
      <c r="AN176" s="1362"/>
      <c r="AU176" s="29" t="s">
        <v>557</v>
      </c>
      <c r="AV176" s="1273">
        <f>SUMIF(AT$175:AT$218,2,G$175:G$218)</f>
        <v>16.5</v>
      </c>
    </row>
    <row r="177" spans="1:48" s="1361" customFormat="1" ht="15.75">
      <c r="A177" s="1935"/>
      <c r="B177" s="1936" t="s">
        <v>55</v>
      </c>
      <c r="C177" s="1930"/>
      <c r="D177" s="1931"/>
      <c r="E177" s="1932"/>
      <c r="F177" s="1933"/>
      <c r="G177" s="2048">
        <v>1</v>
      </c>
      <c r="H177" s="1937">
        <f>G177*30</f>
        <v>30</v>
      </c>
      <c r="I177" s="2147"/>
      <c r="J177" s="2147"/>
      <c r="K177" s="2147"/>
      <c r="L177" s="2147"/>
      <c r="M177" s="2148"/>
      <c r="N177" s="2149"/>
      <c r="O177" s="2625"/>
      <c r="P177" s="2626"/>
      <c r="Q177" s="2149"/>
      <c r="R177" s="2625"/>
      <c r="S177" s="2626"/>
      <c r="T177" s="2149"/>
      <c r="U177" s="2147"/>
      <c r="V177" s="2148"/>
      <c r="Z177" s="1362"/>
      <c r="AA177" s="1362"/>
      <c r="AB177" s="1362"/>
      <c r="AC177" s="1362"/>
      <c r="AD177" s="1362"/>
      <c r="AE177" s="1362"/>
      <c r="AF177" s="1362"/>
      <c r="AG177" s="1362"/>
      <c r="AH177" s="1362"/>
      <c r="AI177" s="1362"/>
      <c r="AJ177" s="1362"/>
      <c r="AK177" s="1362"/>
      <c r="AL177" s="1362"/>
      <c r="AM177" s="1362"/>
      <c r="AN177" s="1362"/>
      <c r="AU177" s="29" t="s">
        <v>30</v>
      </c>
      <c r="AV177" s="1273">
        <f>SUMIF(AT$175:AT$218,3,G$175:G$218)</f>
        <v>32.5</v>
      </c>
    </row>
    <row r="178" spans="1:48" s="1361" customFormat="1" ht="15.75">
      <c r="A178" s="1935" t="s">
        <v>196</v>
      </c>
      <c r="B178" s="1938" t="s">
        <v>56</v>
      </c>
      <c r="C178" s="1930"/>
      <c r="D178" s="1931"/>
      <c r="E178" s="1932"/>
      <c r="F178" s="1933"/>
      <c r="G178" s="1949">
        <v>7</v>
      </c>
      <c r="H178" s="1937">
        <f>G178*30</f>
        <v>210</v>
      </c>
      <c r="I178" s="1939">
        <f>SUM(I$179:I$180)</f>
        <v>20</v>
      </c>
      <c r="J178" s="1074" t="s">
        <v>81</v>
      </c>
      <c r="K178" s="1074" t="s">
        <v>126</v>
      </c>
      <c r="L178" s="1940" t="s">
        <v>128</v>
      </c>
      <c r="M178" s="1941">
        <f>SUM(M$179:M$180)</f>
        <v>190</v>
      </c>
      <c r="N178" s="2149"/>
      <c r="O178" s="2625"/>
      <c r="P178" s="2626"/>
      <c r="Q178" s="2149"/>
      <c r="R178" s="2625"/>
      <c r="S178" s="2626"/>
      <c r="T178" s="2149"/>
      <c r="U178" s="2147"/>
      <c r="V178" s="2148"/>
      <c r="Z178" s="1362"/>
      <c r="AA178" s="1362"/>
      <c r="AB178" s="1362"/>
      <c r="AC178" s="1362"/>
      <c r="AD178" s="1362"/>
      <c r="AE178" s="1362"/>
      <c r="AF178" s="1362"/>
      <c r="AG178" s="1362"/>
      <c r="AH178" s="1362"/>
      <c r="AI178" s="1362"/>
      <c r="AJ178" s="1362"/>
      <c r="AK178" s="1362"/>
      <c r="AL178" s="1362"/>
      <c r="AM178" s="1362"/>
      <c r="AN178" s="1362"/>
      <c r="AU178" s="29"/>
      <c r="AV178" s="1706">
        <f>SUM(AV175:AV177)</f>
        <v>49</v>
      </c>
    </row>
    <row r="179" spans="1:46" s="1361" customFormat="1" ht="15.75">
      <c r="A179" s="1942"/>
      <c r="B179" s="1936" t="s">
        <v>56</v>
      </c>
      <c r="C179" s="1930"/>
      <c r="D179" s="1931">
        <v>5</v>
      </c>
      <c r="E179" s="1932"/>
      <c r="F179" s="1933"/>
      <c r="G179" s="2150">
        <v>2.5</v>
      </c>
      <c r="H179" s="1943">
        <f>$G179*30</f>
        <v>75</v>
      </c>
      <c r="I179" s="1944">
        <v>6</v>
      </c>
      <c r="J179" s="1940" t="s">
        <v>116</v>
      </c>
      <c r="K179" s="1945"/>
      <c r="L179" s="1940" t="s">
        <v>128</v>
      </c>
      <c r="M179" s="1946">
        <f>$H179-$I179</f>
        <v>69</v>
      </c>
      <c r="N179" s="2149"/>
      <c r="O179" s="2625"/>
      <c r="P179" s="2626"/>
      <c r="Q179" s="2149"/>
      <c r="R179" s="2625"/>
      <c r="S179" s="2626"/>
      <c r="T179" s="1092" t="s">
        <v>124</v>
      </c>
      <c r="U179" s="2147"/>
      <c r="V179" s="2148"/>
      <c r="Z179" s="1362"/>
      <c r="AA179" s="1362"/>
      <c r="AB179" s="1362"/>
      <c r="AC179" s="1362"/>
      <c r="AD179" s="1362"/>
      <c r="AE179" s="1362"/>
      <c r="AF179" s="1362"/>
      <c r="AG179" s="1362"/>
      <c r="AH179" s="1362">
        <v>4</v>
      </c>
      <c r="AI179" s="1362">
        <v>2</v>
      </c>
      <c r="AJ179" s="1362"/>
      <c r="AK179" s="1362"/>
      <c r="AL179" s="1362">
        <v>4</v>
      </c>
      <c r="AM179" s="1362">
        <v>2</v>
      </c>
      <c r="AN179" s="1362"/>
      <c r="AT179" s="1361">
        <v>3</v>
      </c>
    </row>
    <row r="180" spans="1:46" s="1361" customFormat="1" ht="15.75">
      <c r="A180" s="1942"/>
      <c r="B180" s="1936" t="s">
        <v>56</v>
      </c>
      <c r="C180" s="1930" t="s">
        <v>558</v>
      </c>
      <c r="D180" s="1931"/>
      <c r="E180" s="1932"/>
      <c r="F180" s="1933"/>
      <c r="G180" s="2150">
        <v>4.5</v>
      </c>
      <c r="H180" s="1943">
        <f>$G180*30</f>
        <v>135</v>
      </c>
      <c r="I180" s="1944">
        <v>14</v>
      </c>
      <c r="J180" s="1940" t="s">
        <v>127</v>
      </c>
      <c r="K180" s="1940" t="s">
        <v>126</v>
      </c>
      <c r="L180" s="1940"/>
      <c r="M180" s="1946">
        <f>$H180-$I180</f>
        <v>121</v>
      </c>
      <c r="N180" s="2149"/>
      <c r="O180" s="2625"/>
      <c r="P180" s="2626"/>
      <c r="Q180" s="2149"/>
      <c r="R180" s="2625"/>
      <c r="S180" s="2626"/>
      <c r="T180" s="2149"/>
      <c r="U180" s="793" t="s">
        <v>129</v>
      </c>
      <c r="V180" s="2148"/>
      <c r="Z180" s="1362"/>
      <c r="AA180" s="1362"/>
      <c r="AB180" s="1362"/>
      <c r="AC180" s="1362"/>
      <c r="AD180" s="1362"/>
      <c r="AE180" s="1362"/>
      <c r="AF180" s="1362"/>
      <c r="AG180" s="1362"/>
      <c r="AH180" s="1362"/>
      <c r="AI180" s="1362"/>
      <c r="AJ180" s="1362">
        <v>8</v>
      </c>
      <c r="AK180" s="1362">
        <v>6</v>
      </c>
      <c r="AL180" s="1362">
        <v>8</v>
      </c>
      <c r="AM180" s="1362"/>
      <c r="AN180" s="1362">
        <v>6</v>
      </c>
      <c r="AT180" s="1361">
        <v>3</v>
      </c>
    </row>
    <row r="181" spans="1:46" s="1361" customFormat="1" ht="31.5">
      <c r="A181" s="1947" t="s">
        <v>197</v>
      </c>
      <c r="B181" s="1916" t="s">
        <v>198</v>
      </c>
      <c r="C181" s="1930"/>
      <c r="D181" s="1931">
        <v>4</v>
      </c>
      <c r="E181" s="1932"/>
      <c r="F181" s="1933"/>
      <c r="G181" s="1949">
        <v>1</v>
      </c>
      <c r="H181" s="1948">
        <f>$G181*30</f>
        <v>30</v>
      </c>
      <c r="I181" s="1124">
        <v>4</v>
      </c>
      <c r="J181" s="742" t="s">
        <v>116</v>
      </c>
      <c r="K181" s="743"/>
      <c r="L181" s="744"/>
      <c r="M181" s="745">
        <f>$H181-$I181</f>
        <v>26</v>
      </c>
      <c r="N181" s="1879"/>
      <c r="O181" s="2625"/>
      <c r="P181" s="2626"/>
      <c r="Q181" s="1879"/>
      <c r="R181" s="2609" t="s">
        <v>116</v>
      </c>
      <c r="S181" s="2610"/>
      <c r="T181" s="1879"/>
      <c r="U181" s="748"/>
      <c r="V181" s="1826"/>
      <c r="Z181" s="1362"/>
      <c r="AA181" s="1362"/>
      <c r="AB181" s="1362"/>
      <c r="AC181" s="1362"/>
      <c r="AD181" s="1362"/>
      <c r="AE181" s="1362"/>
      <c r="AF181" s="1362">
        <v>4</v>
      </c>
      <c r="AG181" s="1362"/>
      <c r="AH181" s="1362"/>
      <c r="AI181" s="1362"/>
      <c r="AJ181" s="1362"/>
      <c r="AK181" s="1362"/>
      <c r="AL181" s="1362">
        <v>4</v>
      </c>
      <c r="AM181" s="1362"/>
      <c r="AN181" s="1362"/>
      <c r="AT181" s="1361">
        <v>2</v>
      </c>
    </row>
    <row r="182" spans="1:40" ht="31.5">
      <c r="A182" s="1928" t="s">
        <v>199</v>
      </c>
      <c r="B182" s="1916" t="s">
        <v>419</v>
      </c>
      <c r="C182" s="1930"/>
      <c r="D182" s="1931"/>
      <c r="E182" s="1932"/>
      <c r="F182" s="1933"/>
      <c r="G182" s="1949"/>
      <c r="H182" s="1950"/>
      <c r="I182" s="1124"/>
      <c r="J182" s="742"/>
      <c r="K182" s="743"/>
      <c r="L182" s="744"/>
      <c r="M182" s="745"/>
      <c r="N182" s="1879"/>
      <c r="O182" s="2625"/>
      <c r="P182" s="2626"/>
      <c r="Q182" s="1879"/>
      <c r="R182" s="2647"/>
      <c r="S182" s="2648"/>
      <c r="T182" s="1879"/>
      <c r="U182" s="748"/>
      <c r="V182" s="1826"/>
      <c r="Z182" s="1274"/>
      <c r="AA182" s="1274"/>
      <c r="AB182" s="1274"/>
      <c r="AC182" s="1274"/>
      <c r="AD182" s="1273"/>
      <c r="AE182" s="1273"/>
      <c r="AF182" s="1273"/>
      <c r="AG182" s="1273"/>
      <c r="AH182" s="1273"/>
      <c r="AI182" s="1273"/>
      <c r="AJ182" s="1273"/>
      <c r="AK182" s="1273"/>
      <c r="AL182" s="1273"/>
      <c r="AM182" s="1273"/>
      <c r="AN182" s="1273"/>
    </row>
    <row r="183" spans="1:40" ht="15.75">
      <c r="A183" s="1928" t="s">
        <v>201</v>
      </c>
      <c r="B183" s="1951" t="s">
        <v>206</v>
      </c>
      <c r="C183" s="1930"/>
      <c r="D183" s="1931"/>
      <c r="E183" s="1932"/>
      <c r="F183" s="1933"/>
      <c r="G183" s="1949">
        <f>SUM(G184:G185)</f>
        <v>3</v>
      </c>
      <c r="H183" s="1950">
        <f>SUM(H184:H185)</f>
        <v>90</v>
      </c>
      <c r="I183" s="1124"/>
      <c r="J183" s="742"/>
      <c r="K183" s="743"/>
      <c r="L183" s="744"/>
      <c r="M183" s="745"/>
      <c r="N183" s="1879"/>
      <c r="O183" s="2625"/>
      <c r="P183" s="2626"/>
      <c r="Q183" s="1879"/>
      <c r="R183" s="2647"/>
      <c r="S183" s="2648"/>
      <c r="T183" s="1879"/>
      <c r="U183" s="748"/>
      <c r="V183" s="1826"/>
      <c r="Z183" s="1274"/>
      <c r="AA183" s="1274"/>
      <c r="AB183" s="1274"/>
      <c r="AC183" s="1274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</row>
    <row r="184" spans="1:40" ht="15.75">
      <c r="A184" s="1935"/>
      <c r="B184" s="1952" t="s">
        <v>55</v>
      </c>
      <c r="C184" s="1930"/>
      <c r="D184" s="1931"/>
      <c r="E184" s="1932"/>
      <c r="F184" s="1933"/>
      <c r="G184" s="2048">
        <v>0.5</v>
      </c>
      <c r="H184" s="1953">
        <f>G184*30</f>
        <v>15</v>
      </c>
      <c r="I184" s="1124"/>
      <c r="J184" s="742"/>
      <c r="K184" s="743"/>
      <c r="L184" s="744"/>
      <c r="M184" s="745"/>
      <c r="N184" s="1879"/>
      <c r="O184" s="2625"/>
      <c r="P184" s="2626"/>
      <c r="Q184" s="1879"/>
      <c r="R184" s="2647"/>
      <c r="S184" s="2648"/>
      <c r="T184" s="1879"/>
      <c r="U184" s="748"/>
      <c r="V184" s="1826"/>
      <c r="Z184" s="1274"/>
      <c r="AA184" s="1274"/>
      <c r="AB184" s="1274"/>
      <c r="AC184" s="1274"/>
      <c r="AD184" s="1273"/>
      <c r="AE184" s="1273"/>
      <c r="AF184" s="1273"/>
      <c r="AG184" s="1273"/>
      <c r="AH184" s="1273"/>
      <c r="AI184" s="1273"/>
      <c r="AJ184" s="1273"/>
      <c r="AK184" s="1273"/>
      <c r="AL184" s="1273"/>
      <c r="AM184" s="1273"/>
      <c r="AN184" s="1273"/>
    </row>
    <row r="185" spans="1:46" ht="15.75">
      <c r="A185" s="1928" t="s">
        <v>421</v>
      </c>
      <c r="B185" s="1954" t="s">
        <v>56</v>
      </c>
      <c r="C185" s="1930"/>
      <c r="D185" s="1932">
        <v>4</v>
      </c>
      <c r="E185" s="1932"/>
      <c r="F185" s="1933"/>
      <c r="G185" s="1949">
        <v>2.5</v>
      </c>
      <c r="H185" s="1955">
        <f>G185*30</f>
        <v>75</v>
      </c>
      <c r="I185" s="1073">
        <f>SUM($J185:$L185)</f>
        <v>4</v>
      </c>
      <c r="J185" s="1956">
        <v>4</v>
      </c>
      <c r="K185" s="1956"/>
      <c r="L185" s="1075"/>
      <c r="M185" s="745">
        <f>$H185-$I185</f>
        <v>71</v>
      </c>
      <c r="N185" s="1879"/>
      <c r="O185" s="2625"/>
      <c r="P185" s="2626"/>
      <c r="Q185" s="1879"/>
      <c r="R185" s="2609" t="s">
        <v>116</v>
      </c>
      <c r="S185" s="2610"/>
      <c r="T185" s="1879"/>
      <c r="U185" s="748"/>
      <c r="V185" s="1826"/>
      <c r="Z185" s="1274"/>
      <c r="AA185" s="1274"/>
      <c r="AB185" s="1274"/>
      <c r="AC185" s="1274"/>
      <c r="AD185" s="1273"/>
      <c r="AE185" s="1273"/>
      <c r="AF185" s="1273">
        <v>4</v>
      </c>
      <c r="AG185" s="1273"/>
      <c r="AH185" s="1273"/>
      <c r="AI185" s="1273"/>
      <c r="AJ185" s="1273"/>
      <c r="AK185" s="1273"/>
      <c r="AL185" s="1273">
        <v>4</v>
      </c>
      <c r="AM185" s="1273"/>
      <c r="AN185" s="1273"/>
      <c r="AT185" s="27">
        <v>2</v>
      </c>
    </row>
    <row r="186" spans="1:40" ht="31.5">
      <c r="A186" s="1928"/>
      <c r="B186" s="1957" t="s">
        <v>420</v>
      </c>
      <c r="C186" s="1930"/>
      <c r="D186" s="1931"/>
      <c r="E186" s="1932"/>
      <c r="F186" s="1933"/>
      <c r="G186" s="1949"/>
      <c r="H186" s="1955"/>
      <c r="I186" s="1124"/>
      <c r="J186" s="742"/>
      <c r="K186" s="743"/>
      <c r="L186" s="744"/>
      <c r="M186" s="745"/>
      <c r="N186" s="1879"/>
      <c r="O186" s="2625"/>
      <c r="P186" s="2626"/>
      <c r="Q186" s="1879"/>
      <c r="R186" s="2647"/>
      <c r="S186" s="2648"/>
      <c r="T186" s="1879"/>
      <c r="U186" s="748"/>
      <c r="V186" s="1826"/>
      <c r="Z186" s="1274"/>
      <c r="AA186" s="1274"/>
      <c r="AB186" s="1274"/>
      <c r="AC186" s="1274"/>
      <c r="AD186" s="1273"/>
      <c r="AE186" s="1273"/>
      <c r="AF186" s="1273"/>
      <c r="AG186" s="1273"/>
      <c r="AH186" s="1273"/>
      <c r="AI186" s="1273"/>
      <c r="AJ186" s="1273"/>
      <c r="AK186" s="1273"/>
      <c r="AL186" s="1273"/>
      <c r="AM186" s="1273"/>
      <c r="AN186" s="1273"/>
    </row>
    <row r="187" spans="1:40" ht="31.5">
      <c r="A187" s="1928" t="s">
        <v>422</v>
      </c>
      <c r="B187" s="1951" t="s">
        <v>209</v>
      </c>
      <c r="C187" s="1930"/>
      <c r="D187" s="1931"/>
      <c r="E187" s="1932"/>
      <c r="F187" s="1933"/>
      <c r="G187" s="1949">
        <f>SUM(G188:G189)</f>
        <v>3</v>
      </c>
      <c r="H187" s="1950">
        <f>SUM(H188:H189)</f>
        <v>90</v>
      </c>
      <c r="I187" s="1124"/>
      <c r="J187" s="742"/>
      <c r="K187" s="743"/>
      <c r="L187" s="744"/>
      <c r="M187" s="745"/>
      <c r="N187" s="1879"/>
      <c r="O187" s="2625"/>
      <c r="P187" s="2626"/>
      <c r="Q187" s="1879"/>
      <c r="R187" s="2647"/>
      <c r="S187" s="2648"/>
      <c r="T187" s="1879"/>
      <c r="U187" s="748"/>
      <c r="V187" s="1826"/>
      <c r="Z187" s="1274"/>
      <c r="AA187" s="1274"/>
      <c r="AB187" s="1274"/>
      <c r="AC187" s="1274"/>
      <c r="AD187" s="1273"/>
      <c r="AE187" s="1273"/>
      <c r="AF187" s="1273"/>
      <c r="AG187" s="1273"/>
      <c r="AH187" s="1273"/>
      <c r="AI187" s="1273"/>
      <c r="AJ187" s="1273"/>
      <c r="AK187" s="1273"/>
      <c r="AL187" s="1273"/>
      <c r="AM187" s="1273"/>
      <c r="AN187" s="1273"/>
    </row>
    <row r="188" spans="1:40" ht="15.75">
      <c r="A188" s="1928" t="s">
        <v>423</v>
      </c>
      <c r="B188" s="1952" t="s">
        <v>55</v>
      </c>
      <c r="C188" s="1930"/>
      <c r="D188" s="1931"/>
      <c r="E188" s="1932"/>
      <c r="F188" s="1933"/>
      <c r="G188" s="2048">
        <v>1</v>
      </c>
      <c r="H188" s="1953">
        <f>G188*30</f>
        <v>30</v>
      </c>
      <c r="I188" s="1124"/>
      <c r="J188" s="742"/>
      <c r="K188" s="743"/>
      <c r="L188" s="744"/>
      <c r="M188" s="745"/>
      <c r="N188" s="1879"/>
      <c r="O188" s="2625"/>
      <c r="P188" s="2626"/>
      <c r="Q188" s="1879"/>
      <c r="R188" s="2647"/>
      <c r="S188" s="2648"/>
      <c r="T188" s="1879"/>
      <c r="U188" s="748"/>
      <c r="V188" s="1826"/>
      <c r="Z188" s="1274"/>
      <c r="AA188" s="1274"/>
      <c r="AB188" s="1274"/>
      <c r="AC188" s="1274"/>
      <c r="AD188" s="1273"/>
      <c r="AE188" s="1273"/>
      <c r="AF188" s="1273"/>
      <c r="AG188" s="1273"/>
      <c r="AH188" s="1273"/>
      <c r="AI188" s="1273"/>
      <c r="AJ188" s="1273"/>
      <c r="AK188" s="1273"/>
      <c r="AL188" s="1273"/>
      <c r="AM188" s="1273"/>
      <c r="AN188" s="1273"/>
    </row>
    <row r="189" spans="1:46" ht="15.75">
      <c r="A189" s="1928" t="s">
        <v>424</v>
      </c>
      <c r="B189" s="1954" t="s">
        <v>56</v>
      </c>
      <c r="C189" s="1930"/>
      <c r="D189" s="1945" t="s">
        <v>558</v>
      </c>
      <c r="E189" s="1932"/>
      <c r="F189" s="1933"/>
      <c r="G189" s="1949">
        <v>2</v>
      </c>
      <c r="H189" s="1955">
        <f>G189*30</f>
        <v>60</v>
      </c>
      <c r="I189" s="1073">
        <f>SUM($J189:$L189)</f>
        <v>4</v>
      </c>
      <c r="J189" s="1956">
        <v>4</v>
      </c>
      <c r="K189" s="1956"/>
      <c r="L189" s="1075"/>
      <c r="M189" s="745">
        <f>$H189-$I189</f>
        <v>56</v>
      </c>
      <c r="N189" s="1879"/>
      <c r="O189" s="2625"/>
      <c r="P189" s="2626"/>
      <c r="Q189" s="1879"/>
      <c r="R189" s="2647"/>
      <c r="S189" s="2648"/>
      <c r="T189" s="1879"/>
      <c r="U189" s="2078" t="s">
        <v>116</v>
      </c>
      <c r="V189" s="1826"/>
      <c r="Z189" s="1274"/>
      <c r="AA189" s="1274"/>
      <c r="AB189" s="1274"/>
      <c r="AC189" s="1274"/>
      <c r="AD189" s="1273"/>
      <c r="AE189" s="1273"/>
      <c r="AF189" s="1273"/>
      <c r="AG189" s="1273"/>
      <c r="AH189" s="1273"/>
      <c r="AI189" s="1273"/>
      <c r="AJ189" s="1273">
        <v>4</v>
      </c>
      <c r="AK189" s="1273"/>
      <c r="AL189" s="1273">
        <v>4</v>
      </c>
      <c r="AM189" s="1273"/>
      <c r="AN189" s="1273"/>
      <c r="AT189" s="27">
        <v>3</v>
      </c>
    </row>
    <row r="190" spans="1:40" ht="31.5">
      <c r="A190" s="1928" t="s">
        <v>202</v>
      </c>
      <c r="B190" s="1929" t="s">
        <v>200</v>
      </c>
      <c r="C190" s="1930"/>
      <c r="D190" s="1931"/>
      <c r="E190" s="1932"/>
      <c r="F190" s="1933"/>
      <c r="G190" s="1949">
        <f>SUM(G$191:G$192)</f>
        <v>4</v>
      </c>
      <c r="H190" s="1934">
        <f>SUM(H$191:H$192)</f>
        <v>120</v>
      </c>
      <c r="I190" s="2147"/>
      <c r="J190" s="2147"/>
      <c r="K190" s="2147"/>
      <c r="L190" s="2147"/>
      <c r="M190" s="2148"/>
      <c r="N190" s="2149"/>
      <c r="O190" s="2625"/>
      <c r="P190" s="2626"/>
      <c r="Q190" s="2149"/>
      <c r="R190" s="2647"/>
      <c r="S190" s="2648"/>
      <c r="T190" s="2149"/>
      <c r="U190" s="2147"/>
      <c r="V190" s="2148"/>
      <c r="Z190" s="1274"/>
      <c r="AA190" s="1274"/>
      <c r="AB190" s="1274"/>
      <c r="AC190" s="1274"/>
      <c r="AD190" s="1273"/>
      <c r="AE190" s="1273"/>
      <c r="AF190" s="1273"/>
      <c r="AG190" s="1273"/>
      <c r="AH190" s="1273"/>
      <c r="AI190" s="1273"/>
      <c r="AJ190" s="1273"/>
      <c r="AK190" s="1273"/>
      <c r="AL190" s="1273"/>
      <c r="AM190" s="1273"/>
      <c r="AN190" s="1273"/>
    </row>
    <row r="191" spans="1:40" ht="15.75">
      <c r="A191" s="1935"/>
      <c r="B191" s="1936" t="s">
        <v>55</v>
      </c>
      <c r="C191" s="1930"/>
      <c r="D191" s="1931"/>
      <c r="E191" s="1932"/>
      <c r="F191" s="1933"/>
      <c r="G191" s="2048">
        <v>1</v>
      </c>
      <c r="H191" s="1958">
        <f>$G191*30</f>
        <v>30</v>
      </c>
      <c r="I191" s="2147"/>
      <c r="J191" s="2147"/>
      <c r="K191" s="2147"/>
      <c r="L191" s="2147"/>
      <c r="M191" s="2148"/>
      <c r="N191" s="2149"/>
      <c r="O191" s="2625"/>
      <c r="P191" s="2626"/>
      <c r="Q191" s="2149"/>
      <c r="R191" s="2647"/>
      <c r="S191" s="2648"/>
      <c r="T191" s="2149"/>
      <c r="U191" s="2147"/>
      <c r="V191" s="2148"/>
      <c r="Z191" s="1273"/>
      <c r="AA191" s="1273"/>
      <c r="AB191" s="1273"/>
      <c r="AC191" s="1273"/>
      <c r="AD191" s="1273"/>
      <c r="AE191" s="1273"/>
      <c r="AF191" s="1273"/>
      <c r="AG191" s="1273"/>
      <c r="AH191" s="1273"/>
      <c r="AI191" s="1273"/>
      <c r="AJ191" s="1273"/>
      <c r="AK191" s="1273"/>
      <c r="AL191" s="1273"/>
      <c r="AM191" s="1273"/>
      <c r="AN191" s="1273"/>
    </row>
    <row r="192" spans="1:46" ht="15.75">
      <c r="A192" s="1935" t="s">
        <v>204</v>
      </c>
      <c r="B192" s="1938" t="s">
        <v>56</v>
      </c>
      <c r="C192" s="1930">
        <v>5</v>
      </c>
      <c r="D192" s="1931"/>
      <c r="E192" s="1932"/>
      <c r="F192" s="1933"/>
      <c r="G192" s="1949">
        <v>3</v>
      </c>
      <c r="H192" s="1948">
        <f>$G192*30</f>
        <v>90</v>
      </c>
      <c r="I192" s="1073">
        <v>10</v>
      </c>
      <c r="J192" s="1959" t="s">
        <v>127</v>
      </c>
      <c r="K192" s="1960"/>
      <c r="L192" s="1074" t="s">
        <v>128</v>
      </c>
      <c r="M192" s="1961">
        <f>$H192-$I192</f>
        <v>80</v>
      </c>
      <c r="N192" s="1962">
        <f>IF($G192=N$5,$K192,"")</f>
      </c>
      <c r="O192" s="2625"/>
      <c r="P192" s="2626"/>
      <c r="Q192" s="1962"/>
      <c r="R192" s="2647"/>
      <c r="S192" s="2648"/>
      <c r="T192" s="1092" t="s">
        <v>263</v>
      </c>
      <c r="U192" s="793"/>
      <c r="V192" s="1963"/>
      <c r="Z192" s="1273"/>
      <c r="AA192" s="1273"/>
      <c r="AB192" s="1273"/>
      <c r="AC192" s="1273"/>
      <c r="AD192" s="1273"/>
      <c r="AE192" s="1273"/>
      <c r="AF192" s="1273">
        <v>8</v>
      </c>
      <c r="AG192" s="1273">
        <v>2</v>
      </c>
      <c r="AH192" s="1273"/>
      <c r="AI192" s="1273"/>
      <c r="AJ192" s="1273"/>
      <c r="AK192" s="1273"/>
      <c r="AL192" s="1273">
        <v>8</v>
      </c>
      <c r="AM192" s="1273">
        <v>2</v>
      </c>
      <c r="AN192" s="1273"/>
      <c r="AT192" s="27">
        <v>3</v>
      </c>
    </row>
    <row r="193" spans="1:46" s="1361" customFormat="1" ht="15.75">
      <c r="A193" s="1928" t="s">
        <v>205</v>
      </c>
      <c r="B193" s="1938" t="s">
        <v>551</v>
      </c>
      <c r="C193" s="1964"/>
      <c r="D193" s="1932" t="s">
        <v>558</v>
      </c>
      <c r="E193" s="1945"/>
      <c r="F193" s="1965"/>
      <c r="G193" s="1949">
        <v>3</v>
      </c>
      <c r="H193" s="1948">
        <f>$G193*30</f>
        <v>90</v>
      </c>
      <c r="I193" s="1073">
        <f>SUM($J193:$L193)</f>
        <v>4</v>
      </c>
      <c r="J193" s="1956">
        <v>4</v>
      </c>
      <c r="K193" s="1956"/>
      <c r="L193" s="1075"/>
      <c r="M193" s="1961">
        <f>$H193-$I193</f>
        <v>86</v>
      </c>
      <c r="N193" s="1962">
        <f>IF($G193=N$5,$K193,"")</f>
      </c>
      <c r="O193" s="2625"/>
      <c r="P193" s="2626"/>
      <c r="Q193" s="1962"/>
      <c r="R193" s="2647"/>
      <c r="S193" s="2648"/>
      <c r="T193" s="1966"/>
      <c r="U193" s="748" t="s">
        <v>116</v>
      </c>
      <c r="V193" s="1963"/>
      <c r="Z193" s="1362"/>
      <c r="AA193" s="1362"/>
      <c r="AB193" s="1362"/>
      <c r="AC193" s="1362"/>
      <c r="AD193" s="1362"/>
      <c r="AE193" s="1362"/>
      <c r="AF193" s="1362"/>
      <c r="AG193" s="1362"/>
      <c r="AH193" s="1362"/>
      <c r="AI193" s="1362"/>
      <c r="AJ193" s="1362">
        <v>4</v>
      </c>
      <c r="AK193" s="1362">
        <v>0</v>
      </c>
      <c r="AL193" s="1362">
        <v>4</v>
      </c>
      <c r="AM193" s="1362"/>
      <c r="AN193" s="1362"/>
      <c r="AT193" s="1361">
        <v>3</v>
      </c>
    </row>
    <row r="194" spans="1:40" ht="15.75">
      <c r="A194" s="1928" t="s">
        <v>207</v>
      </c>
      <c r="B194" s="1967" t="s">
        <v>211</v>
      </c>
      <c r="C194" s="1930"/>
      <c r="D194" s="1931"/>
      <c r="E194" s="1932"/>
      <c r="F194" s="1933"/>
      <c r="G194" s="2151">
        <f>G195+G196</f>
        <v>4</v>
      </c>
      <c r="H194" s="1968">
        <f>H195+H196</f>
        <v>120</v>
      </c>
      <c r="I194" s="2147"/>
      <c r="J194" s="2147"/>
      <c r="K194" s="2147"/>
      <c r="L194" s="2147"/>
      <c r="M194" s="2148"/>
      <c r="N194" s="2149"/>
      <c r="O194" s="2625"/>
      <c r="P194" s="2626"/>
      <c r="Q194" s="2149"/>
      <c r="R194" s="2647"/>
      <c r="S194" s="2648"/>
      <c r="T194" s="2149"/>
      <c r="U194" s="2147"/>
      <c r="V194" s="2148"/>
      <c r="Z194" s="1273"/>
      <c r="AA194" s="1273"/>
      <c r="AB194" s="1273"/>
      <c r="AC194" s="1273"/>
      <c r="AD194" s="1273"/>
      <c r="AE194" s="1273"/>
      <c r="AF194" s="1273"/>
      <c r="AG194" s="1273"/>
      <c r="AH194" s="1273"/>
      <c r="AI194" s="1273"/>
      <c r="AJ194" s="1273"/>
      <c r="AK194" s="1273"/>
      <c r="AL194" s="1273"/>
      <c r="AM194" s="1273"/>
      <c r="AN194" s="1273"/>
    </row>
    <row r="195" spans="1:40" ht="15.75">
      <c r="A195" s="1935"/>
      <c r="B195" s="1967" t="s">
        <v>55</v>
      </c>
      <c r="C195" s="1930"/>
      <c r="D195" s="1931"/>
      <c r="E195" s="1932"/>
      <c r="F195" s="1933"/>
      <c r="G195" s="2152">
        <v>1</v>
      </c>
      <c r="H195" s="1958">
        <f>$G195*30</f>
        <v>30</v>
      </c>
      <c r="I195" s="2147"/>
      <c r="J195" s="2147"/>
      <c r="K195" s="2147"/>
      <c r="L195" s="2147"/>
      <c r="M195" s="2148"/>
      <c r="N195" s="2149"/>
      <c r="O195" s="2625"/>
      <c r="P195" s="2626"/>
      <c r="Q195" s="2149"/>
      <c r="R195" s="2647"/>
      <c r="S195" s="2648"/>
      <c r="T195" s="2149"/>
      <c r="U195" s="2147"/>
      <c r="V195" s="2148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</row>
    <row r="196" spans="1:46" ht="15.75">
      <c r="A196" s="1928" t="s">
        <v>425</v>
      </c>
      <c r="B196" s="1938" t="s">
        <v>56</v>
      </c>
      <c r="C196" s="1930">
        <v>3</v>
      </c>
      <c r="D196" s="1931"/>
      <c r="E196" s="1932"/>
      <c r="F196" s="1933"/>
      <c r="G196" s="1949">
        <v>3</v>
      </c>
      <c r="H196" s="1948">
        <f>$G196*30</f>
        <v>90</v>
      </c>
      <c r="I196" s="1073">
        <v>6</v>
      </c>
      <c r="J196" s="1075" t="s">
        <v>116</v>
      </c>
      <c r="K196" s="1075"/>
      <c r="L196" s="1074" t="s">
        <v>128</v>
      </c>
      <c r="M196" s="1961">
        <f>$H196-$I196</f>
        <v>84</v>
      </c>
      <c r="N196" s="1962">
        <f>IF($G196=N$5,$K196,"")</f>
      </c>
      <c r="O196" s="2625"/>
      <c r="P196" s="2626"/>
      <c r="Q196" s="2083" t="s">
        <v>124</v>
      </c>
      <c r="R196" s="2647"/>
      <c r="S196" s="2648"/>
      <c r="T196" s="1969"/>
      <c r="U196" s="1970"/>
      <c r="V196" s="1963"/>
      <c r="Z196" s="1273"/>
      <c r="AA196" s="1273"/>
      <c r="AB196" s="1273"/>
      <c r="AC196" s="1273"/>
      <c r="AD196" s="1273">
        <v>4</v>
      </c>
      <c r="AE196" s="1273">
        <v>2</v>
      </c>
      <c r="AF196" s="1273"/>
      <c r="AG196" s="1273"/>
      <c r="AH196" s="1273"/>
      <c r="AI196" s="1273"/>
      <c r="AJ196" s="1273"/>
      <c r="AK196" s="1273"/>
      <c r="AL196" s="1273">
        <v>4</v>
      </c>
      <c r="AM196" s="1273">
        <v>2</v>
      </c>
      <c r="AN196" s="1273"/>
      <c r="AT196" s="27">
        <v>2</v>
      </c>
    </row>
    <row r="197" spans="1:40" ht="31.5">
      <c r="A197" s="1928" t="s">
        <v>208</v>
      </c>
      <c r="B197" s="1971" t="s">
        <v>426</v>
      </c>
      <c r="C197" s="1930"/>
      <c r="D197" s="1931"/>
      <c r="E197" s="1932"/>
      <c r="F197" s="1933"/>
      <c r="G197" s="2048">
        <v>3.5</v>
      </c>
      <c r="H197" s="1972">
        <f>G197*30</f>
        <v>105</v>
      </c>
      <c r="I197" s="1073"/>
      <c r="J197" s="1956"/>
      <c r="K197" s="1956"/>
      <c r="L197" s="1075"/>
      <c r="M197" s="1961"/>
      <c r="N197" s="1962"/>
      <c r="O197" s="2625"/>
      <c r="P197" s="2626"/>
      <c r="Q197" s="1962"/>
      <c r="R197" s="2647"/>
      <c r="S197" s="2648"/>
      <c r="T197" s="2149"/>
      <c r="U197" s="2147"/>
      <c r="V197" s="2148"/>
      <c r="Z197" s="1273"/>
      <c r="AA197" s="1273"/>
      <c r="AB197" s="1273"/>
      <c r="AC197" s="1273"/>
      <c r="AD197" s="1273"/>
      <c r="AE197" s="1273"/>
      <c r="AF197" s="1273"/>
      <c r="AG197" s="1273"/>
      <c r="AH197" s="1273"/>
      <c r="AI197" s="1273"/>
      <c r="AJ197" s="1273"/>
      <c r="AK197" s="1273"/>
      <c r="AL197" s="1273"/>
      <c r="AM197" s="1273"/>
      <c r="AN197" s="1273"/>
    </row>
    <row r="198" spans="1:46" ht="31.5">
      <c r="A198" s="1928" t="s">
        <v>210</v>
      </c>
      <c r="B198" s="1957" t="s">
        <v>216</v>
      </c>
      <c r="C198" s="1930"/>
      <c r="D198" s="1931" t="s">
        <v>558</v>
      </c>
      <c r="E198" s="1973"/>
      <c r="F198" s="1974"/>
      <c r="G198" s="1949">
        <v>3.5</v>
      </c>
      <c r="H198" s="1948">
        <f>$G198*30</f>
        <v>105</v>
      </c>
      <c r="I198" s="1073">
        <v>8</v>
      </c>
      <c r="J198" s="1074" t="s">
        <v>127</v>
      </c>
      <c r="K198" s="1075"/>
      <c r="L198" s="1074"/>
      <c r="M198" s="1961">
        <f>$H198-$I198</f>
        <v>97</v>
      </c>
      <c r="N198" s="1962">
        <f>IF($G198=N$5,$K198,"")</f>
      </c>
      <c r="O198" s="2625"/>
      <c r="P198" s="2626"/>
      <c r="Q198" s="1962">
        <f>IF($G198=Q$5,$K198,"")</f>
      </c>
      <c r="R198" s="2647"/>
      <c r="S198" s="2648"/>
      <c r="T198" s="1969"/>
      <c r="U198" s="793" t="s">
        <v>127</v>
      </c>
      <c r="V198" s="1963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>
        <v>8</v>
      </c>
      <c r="AK198" s="1273"/>
      <c r="AL198" s="1273">
        <v>8</v>
      </c>
      <c r="AM198" s="1273"/>
      <c r="AN198" s="1273"/>
      <c r="AT198" s="27">
        <v>3</v>
      </c>
    </row>
    <row r="199" spans="1:40" ht="15.75">
      <c r="A199" s="1928" t="s">
        <v>212</v>
      </c>
      <c r="B199" s="1975" t="s">
        <v>427</v>
      </c>
      <c r="C199" s="1964"/>
      <c r="D199" s="1932"/>
      <c r="E199" s="1945"/>
      <c r="F199" s="1965"/>
      <c r="G199" s="1949">
        <f>G200+G203</f>
        <v>11</v>
      </c>
      <c r="H199" s="1950">
        <f>H200+H203</f>
        <v>330</v>
      </c>
      <c r="I199" s="1073"/>
      <c r="J199" s="1956"/>
      <c r="K199" s="1956"/>
      <c r="L199" s="1075"/>
      <c r="M199" s="1961"/>
      <c r="N199" s="1962"/>
      <c r="O199" s="2625"/>
      <c r="P199" s="2626"/>
      <c r="Q199" s="1962"/>
      <c r="R199" s="2647"/>
      <c r="S199" s="2648"/>
      <c r="T199" s="2149"/>
      <c r="U199" s="2147"/>
      <c r="V199" s="2148"/>
      <c r="Z199" s="1273"/>
      <c r="AA199" s="1273"/>
      <c r="AB199" s="1273"/>
      <c r="AC199" s="1273"/>
      <c r="AD199" s="1273"/>
      <c r="AE199" s="1273"/>
      <c r="AF199" s="1273"/>
      <c r="AG199" s="1273"/>
      <c r="AH199" s="1273"/>
      <c r="AI199" s="1273"/>
      <c r="AJ199" s="1273"/>
      <c r="AK199" s="1273"/>
      <c r="AL199" s="1273"/>
      <c r="AM199" s="1273"/>
      <c r="AN199" s="1273"/>
    </row>
    <row r="200" spans="1:40" ht="31.5">
      <c r="A200" s="1928" t="s">
        <v>214</v>
      </c>
      <c r="B200" s="1976" t="s">
        <v>203</v>
      </c>
      <c r="C200" s="1964"/>
      <c r="D200" s="1932"/>
      <c r="E200" s="1945"/>
      <c r="F200" s="1965"/>
      <c r="G200" s="1949">
        <f>G201+G202</f>
        <v>7</v>
      </c>
      <c r="H200" s="1972">
        <f>G200*30</f>
        <v>210</v>
      </c>
      <c r="I200" s="1073"/>
      <c r="J200" s="1956"/>
      <c r="K200" s="1956"/>
      <c r="L200" s="1075"/>
      <c r="M200" s="1961"/>
      <c r="N200" s="1962"/>
      <c r="O200" s="2625"/>
      <c r="P200" s="2626"/>
      <c r="Q200" s="1962"/>
      <c r="R200" s="2647"/>
      <c r="S200" s="2648"/>
      <c r="T200" s="2149"/>
      <c r="U200" s="2147"/>
      <c r="V200" s="2148"/>
      <c r="Z200" s="1273"/>
      <c r="AA200" s="1273"/>
      <c r="AB200" s="1273"/>
      <c r="AC200" s="1273"/>
      <c r="AD200" s="1273"/>
      <c r="AE200" s="1273"/>
      <c r="AF200" s="1273"/>
      <c r="AG200" s="1273"/>
      <c r="AH200" s="1273"/>
      <c r="AI200" s="1273"/>
      <c r="AJ200" s="1273"/>
      <c r="AK200" s="1273"/>
      <c r="AL200" s="1273"/>
      <c r="AM200" s="1273"/>
      <c r="AN200" s="1273"/>
    </row>
    <row r="201" spans="1:40" ht="15.75">
      <c r="A201" s="1928"/>
      <c r="B201" s="1977" t="s">
        <v>55</v>
      </c>
      <c r="C201" s="1964"/>
      <c r="D201" s="1932"/>
      <c r="E201" s="1945"/>
      <c r="F201" s="1965"/>
      <c r="G201" s="2048">
        <v>2</v>
      </c>
      <c r="H201" s="1953">
        <f>G201*30</f>
        <v>60</v>
      </c>
      <c r="I201" s="1073"/>
      <c r="J201" s="1074"/>
      <c r="K201" s="1075"/>
      <c r="L201" s="1074"/>
      <c r="M201" s="1961"/>
      <c r="N201" s="1962"/>
      <c r="O201" s="2625"/>
      <c r="P201" s="2626"/>
      <c r="Q201" s="1962"/>
      <c r="R201" s="2647"/>
      <c r="S201" s="2648"/>
      <c r="T201" s="2149"/>
      <c r="U201" s="2147"/>
      <c r="V201" s="2148"/>
      <c r="Z201" s="1273"/>
      <c r="AA201" s="1273"/>
      <c r="AB201" s="1273"/>
      <c r="AC201" s="1273"/>
      <c r="AD201" s="1273"/>
      <c r="AE201" s="1273"/>
      <c r="AF201" s="1273"/>
      <c r="AG201" s="1273"/>
      <c r="AH201" s="1273"/>
      <c r="AI201" s="1273"/>
      <c r="AJ201" s="1273"/>
      <c r="AK201" s="1273"/>
      <c r="AL201" s="1273"/>
      <c r="AM201" s="1273"/>
      <c r="AN201" s="1273"/>
    </row>
    <row r="202" spans="1:46" ht="15.75">
      <c r="A202" s="1928" t="s">
        <v>428</v>
      </c>
      <c r="B202" s="1978" t="s">
        <v>552</v>
      </c>
      <c r="C202" s="1930">
        <v>4</v>
      </c>
      <c r="D202" s="1932"/>
      <c r="E202" s="1945"/>
      <c r="F202" s="1965"/>
      <c r="G202" s="1949">
        <v>5</v>
      </c>
      <c r="H202" s="1955">
        <f>G202*30</f>
        <v>150</v>
      </c>
      <c r="I202" s="1073">
        <v>6</v>
      </c>
      <c r="J202" s="1075" t="s">
        <v>116</v>
      </c>
      <c r="K202" s="1075"/>
      <c r="L202" s="1074" t="s">
        <v>128</v>
      </c>
      <c r="M202" s="1961">
        <f>$H202-$I202</f>
        <v>144</v>
      </c>
      <c r="N202" s="1962"/>
      <c r="O202" s="2625"/>
      <c r="P202" s="2626"/>
      <c r="Q202" s="1962"/>
      <c r="R202" s="2632" t="s">
        <v>124</v>
      </c>
      <c r="S202" s="2644"/>
      <c r="T202" s="1092"/>
      <c r="U202" s="2147"/>
      <c r="V202" s="2148"/>
      <c r="Z202" s="1273"/>
      <c r="AA202" s="1273"/>
      <c r="AB202" s="1273"/>
      <c r="AC202" s="1273"/>
      <c r="AD202" s="1273"/>
      <c r="AE202" s="1273"/>
      <c r="AF202" s="1273">
        <v>4</v>
      </c>
      <c r="AG202" s="1273">
        <v>2</v>
      </c>
      <c r="AH202" s="1273"/>
      <c r="AI202" s="1273"/>
      <c r="AJ202" s="1273"/>
      <c r="AK202" s="1273"/>
      <c r="AL202" s="1273">
        <v>4</v>
      </c>
      <c r="AM202" s="1273">
        <v>2</v>
      </c>
      <c r="AN202" s="1273"/>
      <c r="AT202" s="27">
        <v>2</v>
      </c>
    </row>
    <row r="203" spans="1:40" ht="31.5">
      <c r="A203" s="1928" t="s">
        <v>429</v>
      </c>
      <c r="B203" s="1976" t="s">
        <v>213</v>
      </c>
      <c r="C203" s="1964"/>
      <c r="D203" s="1932"/>
      <c r="E203" s="1945"/>
      <c r="F203" s="1965"/>
      <c r="G203" s="2153">
        <f>SUM(G$204:G$206)</f>
        <v>4</v>
      </c>
      <c r="H203" s="1979">
        <f>SUM(H$204:H$206)</f>
        <v>120</v>
      </c>
      <c r="I203" s="1073"/>
      <c r="J203" s="1956"/>
      <c r="K203" s="1956"/>
      <c r="L203" s="1075"/>
      <c r="M203" s="1961"/>
      <c r="N203" s="1962"/>
      <c r="O203" s="2625"/>
      <c r="P203" s="2626"/>
      <c r="Q203" s="1962"/>
      <c r="R203" s="2645"/>
      <c r="S203" s="2646"/>
      <c r="T203" s="2149"/>
      <c r="U203" s="2147"/>
      <c r="V203" s="2148"/>
      <c r="Z203" s="1273"/>
      <c r="AA203" s="1273"/>
      <c r="AB203" s="1273"/>
      <c r="AC203" s="1273"/>
      <c r="AD203" s="1273"/>
      <c r="AE203" s="1273"/>
      <c r="AF203" s="1273"/>
      <c r="AG203" s="1273"/>
      <c r="AH203" s="1273"/>
      <c r="AI203" s="1273"/>
      <c r="AJ203" s="1273"/>
      <c r="AK203" s="1273"/>
      <c r="AL203" s="1273"/>
      <c r="AM203" s="1273"/>
      <c r="AN203" s="1273"/>
    </row>
    <row r="204" spans="1:40" ht="15.75">
      <c r="A204" s="1928"/>
      <c r="B204" s="1977" t="s">
        <v>55</v>
      </c>
      <c r="C204" s="1964"/>
      <c r="D204" s="1932"/>
      <c r="E204" s="1945"/>
      <c r="F204" s="1965"/>
      <c r="G204" s="2154">
        <v>0.5</v>
      </c>
      <c r="H204" s="1953">
        <f>G204*30</f>
        <v>15</v>
      </c>
      <c r="I204" s="1073"/>
      <c r="J204" s="1956"/>
      <c r="K204" s="1956"/>
      <c r="L204" s="1075"/>
      <c r="M204" s="1961"/>
      <c r="N204" s="1962"/>
      <c r="O204" s="2625"/>
      <c r="P204" s="2626"/>
      <c r="Q204" s="1962"/>
      <c r="R204" s="2645"/>
      <c r="S204" s="2646"/>
      <c r="T204" s="2149"/>
      <c r="U204" s="2147"/>
      <c r="V204" s="2148"/>
      <c r="Z204" s="1273"/>
      <c r="AA204" s="1273"/>
      <c r="AB204" s="1273"/>
      <c r="AC204" s="1273"/>
      <c r="AD204" s="1273"/>
      <c r="AE204" s="1273"/>
      <c r="AF204" s="1273"/>
      <c r="AG204" s="1273"/>
      <c r="AH204" s="1273"/>
      <c r="AI204" s="1273"/>
      <c r="AJ204" s="1273"/>
      <c r="AK204" s="1273"/>
      <c r="AL204" s="1273"/>
      <c r="AM204" s="1273"/>
      <c r="AN204" s="1273"/>
    </row>
    <row r="205" spans="1:46" ht="15.75">
      <c r="A205" s="1928" t="s">
        <v>430</v>
      </c>
      <c r="B205" s="1978" t="s">
        <v>552</v>
      </c>
      <c r="C205" s="1964"/>
      <c r="D205" s="1931">
        <v>4</v>
      </c>
      <c r="E205" s="1945"/>
      <c r="F205" s="1965"/>
      <c r="G205" s="1949">
        <v>2.5</v>
      </c>
      <c r="H205" s="1955">
        <f>G205*30</f>
        <v>75</v>
      </c>
      <c r="I205" s="1073">
        <v>6</v>
      </c>
      <c r="J205" s="1075" t="s">
        <v>116</v>
      </c>
      <c r="K205" s="1075"/>
      <c r="L205" s="1074" t="s">
        <v>128</v>
      </c>
      <c r="M205" s="1961">
        <f>$H205-$I205</f>
        <v>69</v>
      </c>
      <c r="N205" s="1962"/>
      <c r="O205" s="2625"/>
      <c r="P205" s="2626"/>
      <c r="Q205" s="1962"/>
      <c r="R205" s="2632" t="s">
        <v>124</v>
      </c>
      <c r="S205" s="2644"/>
      <c r="T205" s="1092"/>
      <c r="U205" s="2147"/>
      <c r="V205" s="2148"/>
      <c r="Z205" s="1273"/>
      <c r="AA205" s="1273"/>
      <c r="AB205" s="1273"/>
      <c r="AC205" s="1273"/>
      <c r="AD205" s="1273"/>
      <c r="AE205" s="1273"/>
      <c r="AF205" s="1273">
        <v>4</v>
      </c>
      <c r="AG205" s="1273">
        <v>2</v>
      </c>
      <c r="AH205" s="1273"/>
      <c r="AI205" s="1273"/>
      <c r="AJ205" s="1273"/>
      <c r="AK205" s="1273"/>
      <c r="AL205" s="1273">
        <v>4</v>
      </c>
      <c r="AM205" s="1273">
        <v>2</v>
      </c>
      <c r="AN205" s="1273"/>
      <c r="AT205" s="27">
        <v>2</v>
      </c>
    </row>
    <row r="206" spans="1:46" ht="36.75" customHeight="1">
      <c r="A206" s="1928" t="s">
        <v>431</v>
      </c>
      <c r="B206" s="1980" t="s">
        <v>553</v>
      </c>
      <c r="C206" s="1964"/>
      <c r="D206" s="1932"/>
      <c r="E206" s="1945"/>
      <c r="F206" s="1933">
        <v>5</v>
      </c>
      <c r="G206" s="1949">
        <v>1</v>
      </c>
      <c r="H206" s="1955">
        <f>G206*30</f>
        <v>30</v>
      </c>
      <c r="I206" s="1073">
        <v>4</v>
      </c>
      <c r="J206" s="1959"/>
      <c r="K206" s="1960"/>
      <c r="L206" s="1074" t="s">
        <v>116</v>
      </c>
      <c r="M206" s="1961">
        <f>$H206-$I206</f>
        <v>26</v>
      </c>
      <c r="N206" s="1962"/>
      <c r="O206" s="2625"/>
      <c r="P206" s="2626"/>
      <c r="Q206" s="1962"/>
      <c r="R206" s="2645"/>
      <c r="S206" s="2646"/>
      <c r="T206" s="1981" t="s">
        <v>116</v>
      </c>
      <c r="U206" s="2147"/>
      <c r="V206" s="2148"/>
      <c r="Z206" s="1273"/>
      <c r="AA206" s="1273"/>
      <c r="AB206" s="1273"/>
      <c r="AC206" s="1273"/>
      <c r="AD206" s="1273"/>
      <c r="AE206" s="1273"/>
      <c r="AF206" s="1273"/>
      <c r="AG206" s="1273"/>
      <c r="AH206" s="1273">
        <v>4</v>
      </c>
      <c r="AI206" s="1273"/>
      <c r="AJ206" s="1273"/>
      <c r="AK206" s="1273"/>
      <c r="AL206" s="1273"/>
      <c r="AM206" s="1273">
        <v>4</v>
      </c>
      <c r="AN206" s="1273"/>
      <c r="AT206" s="27">
        <v>3</v>
      </c>
    </row>
    <row r="207" spans="1:40" ht="31.5">
      <c r="A207" s="1928" t="s">
        <v>215</v>
      </c>
      <c r="B207" s="1982" t="s">
        <v>218</v>
      </c>
      <c r="C207" s="1930"/>
      <c r="D207" s="1931"/>
      <c r="E207" s="1932"/>
      <c r="F207" s="1933"/>
      <c r="G207" s="2151">
        <f>SUM(G$208:G$210)</f>
        <v>7</v>
      </c>
      <c r="H207" s="1948">
        <f>SUM(H$208:H$210)</f>
        <v>210</v>
      </c>
      <c r="I207" s="2147"/>
      <c r="J207" s="2147"/>
      <c r="K207" s="2147"/>
      <c r="L207" s="2147"/>
      <c r="M207" s="2148"/>
      <c r="N207" s="2149"/>
      <c r="O207" s="2625"/>
      <c r="P207" s="2626"/>
      <c r="Q207" s="2149"/>
      <c r="R207" s="2645"/>
      <c r="S207" s="2646"/>
      <c r="T207" s="2149"/>
      <c r="U207" s="2147"/>
      <c r="V207" s="2148"/>
      <c r="Z207" s="29"/>
      <c r="AA207" s="29"/>
      <c r="AB207" s="1263"/>
      <c r="AC207" s="1263"/>
      <c r="AD207" s="1263"/>
      <c r="AE207" s="1263"/>
      <c r="AF207" s="1263"/>
      <c r="AG207" s="1263"/>
      <c r="AH207" s="1263"/>
      <c r="AI207" s="1263"/>
      <c r="AJ207" s="1263"/>
      <c r="AK207" s="1263"/>
      <c r="AL207" s="1263"/>
      <c r="AM207" s="1263"/>
      <c r="AN207" s="1263"/>
    </row>
    <row r="208" spans="1:40" ht="15.75">
      <c r="A208" s="1928"/>
      <c r="B208" s="1967" t="s">
        <v>55</v>
      </c>
      <c r="C208" s="1930"/>
      <c r="D208" s="1931"/>
      <c r="E208" s="1932"/>
      <c r="F208" s="1933"/>
      <c r="G208" s="2152">
        <v>1</v>
      </c>
      <c r="H208" s="1958">
        <f>$G208*30</f>
        <v>30</v>
      </c>
      <c r="I208" s="2147"/>
      <c r="J208" s="2147"/>
      <c r="K208" s="2147"/>
      <c r="L208" s="2147"/>
      <c r="M208" s="2148"/>
      <c r="N208" s="2149"/>
      <c r="O208" s="2625"/>
      <c r="P208" s="2626"/>
      <c r="Q208" s="2149"/>
      <c r="R208" s="2645"/>
      <c r="S208" s="2646"/>
      <c r="T208" s="2149"/>
      <c r="U208" s="2147"/>
      <c r="V208" s="2148"/>
      <c r="Z208" s="29"/>
      <c r="AA208" s="29"/>
      <c r="AB208" s="1263"/>
      <c r="AC208" s="1263"/>
      <c r="AD208" s="1263"/>
      <c r="AE208" s="1263"/>
      <c r="AF208" s="1263"/>
      <c r="AG208" s="1263"/>
      <c r="AH208" s="1263"/>
      <c r="AI208" s="1263"/>
      <c r="AJ208" s="1263"/>
      <c r="AK208" s="1263"/>
      <c r="AL208" s="1263"/>
      <c r="AM208" s="1263"/>
      <c r="AN208" s="1263"/>
    </row>
    <row r="209" spans="1:46" ht="15.75">
      <c r="A209" s="1928" t="s">
        <v>432</v>
      </c>
      <c r="B209" s="1938" t="s">
        <v>56</v>
      </c>
      <c r="C209" s="1930">
        <v>5</v>
      </c>
      <c r="D209" s="1931"/>
      <c r="E209" s="1932"/>
      <c r="F209" s="1933"/>
      <c r="G209" s="1949">
        <v>4.5</v>
      </c>
      <c r="H209" s="1948">
        <f>$G209*30</f>
        <v>135</v>
      </c>
      <c r="I209" s="855">
        <v>14</v>
      </c>
      <c r="J209" s="744" t="s">
        <v>127</v>
      </c>
      <c r="K209" s="778" t="s">
        <v>54</v>
      </c>
      <c r="L209" s="744"/>
      <c r="M209" s="1961">
        <f>$H209-$I209</f>
        <v>121</v>
      </c>
      <c r="N209" s="1962">
        <f aca="true" t="shared" si="11" ref="N209:Q210">IF($G209=N$5,$K209,"")</f>
      </c>
      <c r="O209" s="2625"/>
      <c r="P209" s="2626"/>
      <c r="Q209" s="1962">
        <f t="shared" si="11"/>
      </c>
      <c r="R209" s="2645"/>
      <c r="S209" s="2646"/>
      <c r="T209" s="1983" t="s">
        <v>129</v>
      </c>
      <c r="U209" s="1984">
        <f>IF($G209=S$5,$K209,"")</f>
      </c>
      <c r="V209" s="1963"/>
      <c r="Z209" s="29"/>
      <c r="AA209" s="29"/>
      <c r="AB209" s="1263"/>
      <c r="AC209" s="1263"/>
      <c r="AD209" s="1263"/>
      <c r="AE209" s="1263"/>
      <c r="AF209" s="1263"/>
      <c r="AG209" s="1263"/>
      <c r="AH209" s="1263">
        <v>8</v>
      </c>
      <c r="AI209" s="1263">
        <v>6</v>
      </c>
      <c r="AJ209" s="1263"/>
      <c r="AK209" s="1263"/>
      <c r="AL209" s="1263">
        <v>8</v>
      </c>
      <c r="AM209" s="1263"/>
      <c r="AN209" s="1263">
        <v>6</v>
      </c>
      <c r="AT209" s="27">
        <v>3</v>
      </c>
    </row>
    <row r="210" spans="1:46" ht="32.25" thickBot="1">
      <c r="A210" s="1985" t="s">
        <v>433</v>
      </c>
      <c r="B210" s="1986" t="s">
        <v>221</v>
      </c>
      <c r="C210" s="1987"/>
      <c r="D210" s="1988"/>
      <c r="E210" s="1989" t="s">
        <v>558</v>
      </c>
      <c r="F210" s="1990"/>
      <c r="G210" s="1071">
        <v>1.5</v>
      </c>
      <c r="H210" s="1991">
        <f>$G210*30</f>
        <v>45</v>
      </c>
      <c r="I210" s="1992">
        <v>8</v>
      </c>
      <c r="J210" s="1993"/>
      <c r="K210" s="1994"/>
      <c r="L210" s="1995" t="s">
        <v>115</v>
      </c>
      <c r="M210" s="1996">
        <f>$H210-$I210</f>
        <v>37</v>
      </c>
      <c r="N210" s="1997">
        <f t="shared" si="11"/>
      </c>
      <c r="O210" s="2625"/>
      <c r="P210" s="2626"/>
      <c r="Q210" s="1997">
        <f t="shared" si="11"/>
      </c>
      <c r="R210" s="2645"/>
      <c r="S210" s="2646"/>
      <c r="T210" s="1077">
        <f>IF($G210=R$5,$K210,"")</f>
      </c>
      <c r="U210" s="1079" t="s">
        <v>115</v>
      </c>
      <c r="V210" s="1080"/>
      <c r="Z210" s="1273"/>
      <c r="AA210" s="1273"/>
      <c r="AB210" s="1263"/>
      <c r="AC210" s="1263"/>
      <c r="AD210" s="1263"/>
      <c r="AE210" s="1263"/>
      <c r="AF210" s="1263"/>
      <c r="AG210" s="1263"/>
      <c r="AH210" s="1263"/>
      <c r="AI210" s="1263"/>
      <c r="AJ210" s="1263">
        <v>4</v>
      </c>
      <c r="AK210" s="1263">
        <v>4</v>
      </c>
      <c r="AL210" s="1263"/>
      <c r="AM210" s="1263">
        <v>8</v>
      </c>
      <c r="AN210" s="1263"/>
      <c r="AT210" s="27">
        <v>3</v>
      </c>
    </row>
    <row r="211" spans="1:40" ht="16.5" thickBot="1">
      <c r="A211" s="2852" t="s">
        <v>456</v>
      </c>
      <c r="B211" s="2853"/>
      <c r="C211" s="2853"/>
      <c r="D211" s="2853"/>
      <c r="E211" s="2853"/>
      <c r="F211" s="2853"/>
      <c r="G211" s="2853"/>
      <c r="H211" s="2853"/>
      <c r="I211" s="2853"/>
      <c r="J211" s="2853"/>
      <c r="K211" s="2853"/>
      <c r="L211" s="2853"/>
      <c r="M211" s="2853"/>
      <c r="N211" s="2853"/>
      <c r="O211" s="2853"/>
      <c r="P211" s="2853"/>
      <c r="Q211" s="2853"/>
      <c r="R211" s="2853"/>
      <c r="S211" s="2853"/>
      <c r="T211" s="2853"/>
      <c r="U211" s="2853"/>
      <c r="V211" s="2854"/>
      <c r="Z211" s="1273"/>
      <c r="AA211" s="1273"/>
      <c r="AB211" s="1263"/>
      <c r="AC211" s="1263"/>
      <c r="AD211" s="1263"/>
      <c r="AE211" s="1263"/>
      <c r="AF211" s="1263">
        <v>4</v>
      </c>
      <c r="AG211" s="1263">
        <v>0</v>
      </c>
      <c r="AH211" s="1263"/>
      <c r="AI211" s="1263"/>
      <c r="AJ211" s="1263"/>
      <c r="AK211" s="1263"/>
      <c r="AL211" s="1263">
        <v>4</v>
      </c>
      <c r="AM211" s="1263">
        <v>0</v>
      </c>
      <c r="AN211" s="1263"/>
    </row>
    <row r="212" spans="1:40" ht="31.5">
      <c r="A212" s="1915" t="s">
        <v>199</v>
      </c>
      <c r="B212" s="1998" t="s">
        <v>434</v>
      </c>
      <c r="C212" s="1999"/>
      <c r="D212" s="2000"/>
      <c r="E212" s="2001"/>
      <c r="F212" s="2002"/>
      <c r="G212" s="2003"/>
      <c r="H212" s="2004"/>
      <c r="I212" s="2005"/>
      <c r="J212" s="2001"/>
      <c r="K212" s="2001"/>
      <c r="L212" s="2006"/>
      <c r="M212" s="2007"/>
      <c r="N212" s="2008"/>
      <c r="O212" s="2640"/>
      <c r="P212" s="2641"/>
      <c r="Q212" s="2008"/>
      <c r="R212" s="2630"/>
      <c r="S212" s="2631"/>
      <c r="T212" s="2009"/>
      <c r="U212" s="1927"/>
      <c r="V212" s="2010"/>
      <c r="Z212" s="1273"/>
      <c r="AA212" s="1273"/>
      <c r="AB212" s="1263"/>
      <c r="AC212" s="1263"/>
      <c r="AD212" s="1263"/>
      <c r="AE212" s="1263"/>
      <c r="AF212" s="1263"/>
      <c r="AG212" s="1263"/>
      <c r="AH212" s="1263">
        <v>4</v>
      </c>
      <c r="AI212" s="1263">
        <v>0</v>
      </c>
      <c r="AJ212" s="1263"/>
      <c r="AK212" s="1263"/>
      <c r="AL212" s="1263">
        <v>4</v>
      </c>
      <c r="AM212" s="1263"/>
      <c r="AN212" s="1263"/>
    </row>
    <row r="213" spans="1:40" ht="31.5">
      <c r="A213" s="1928" t="s">
        <v>435</v>
      </c>
      <c r="B213" s="2011" t="s">
        <v>436</v>
      </c>
      <c r="C213" s="2012"/>
      <c r="D213" s="2013"/>
      <c r="E213" s="1932"/>
      <c r="F213" s="1933"/>
      <c r="G213" s="2035">
        <f>SUM(G214:G215)</f>
        <v>4</v>
      </c>
      <c r="H213" s="2014">
        <f>SUM(H214:H215)</f>
        <v>120</v>
      </c>
      <c r="I213" s="2015"/>
      <c r="J213" s="1932"/>
      <c r="K213" s="1932"/>
      <c r="L213" s="1931"/>
      <c r="M213" s="2016"/>
      <c r="N213" s="1962"/>
      <c r="O213" s="2638"/>
      <c r="P213" s="2639"/>
      <c r="Q213" s="1962"/>
      <c r="R213" s="2628"/>
      <c r="S213" s="2629"/>
      <c r="T213" s="2017"/>
      <c r="U213" s="793"/>
      <c r="V213" s="1963"/>
      <c r="Z213" s="1273"/>
      <c r="AA213" s="1273"/>
      <c r="AB213" s="1263"/>
      <c r="AC213" s="1263"/>
      <c r="AD213" s="1263"/>
      <c r="AE213" s="1263"/>
      <c r="AF213" s="1263"/>
      <c r="AG213" s="1263"/>
      <c r="AH213" s="1263"/>
      <c r="AI213" s="1263"/>
      <c r="AJ213" s="1263">
        <v>4</v>
      </c>
      <c r="AK213" s="1263">
        <v>0</v>
      </c>
      <c r="AL213" s="1263">
        <v>4</v>
      </c>
      <c r="AM213" s="1263"/>
      <c r="AN213" s="1263"/>
    </row>
    <row r="214" spans="1:40" ht="15.75">
      <c r="A214" s="1928" t="s">
        <v>437</v>
      </c>
      <c r="B214" s="1977" t="s">
        <v>55</v>
      </c>
      <c r="C214" s="2012"/>
      <c r="D214" s="2013"/>
      <c r="E214" s="1932"/>
      <c r="F214" s="1933"/>
      <c r="G214" s="2036">
        <v>1.5</v>
      </c>
      <c r="H214" s="2018">
        <f>G214*30</f>
        <v>45</v>
      </c>
      <c r="I214" s="2015"/>
      <c r="J214" s="1932"/>
      <c r="K214" s="1932"/>
      <c r="L214" s="1931"/>
      <c r="M214" s="2016"/>
      <c r="N214" s="1962"/>
      <c r="O214" s="2638"/>
      <c r="P214" s="2639"/>
      <c r="Q214" s="1962"/>
      <c r="R214" s="2628"/>
      <c r="S214" s="2629"/>
      <c r="T214" s="2017"/>
      <c r="U214" s="793"/>
      <c r="V214" s="1963"/>
      <c r="Z214" s="1273"/>
      <c r="AA214" s="1273"/>
      <c r="AB214" s="1263"/>
      <c r="AC214" s="1263"/>
      <c r="AD214" s="1263"/>
      <c r="AE214" s="1263"/>
      <c r="AF214" s="1263"/>
      <c r="AG214" s="1263"/>
      <c r="AH214" s="1263"/>
      <c r="AI214" s="1263"/>
      <c r="AJ214" s="1263"/>
      <c r="AK214" s="1263"/>
      <c r="AL214" s="1263"/>
      <c r="AM214" s="1263"/>
      <c r="AN214" s="1263"/>
    </row>
    <row r="215" spans="1:46" ht="15.75">
      <c r="A215" s="1928" t="s">
        <v>438</v>
      </c>
      <c r="B215" s="1978" t="s">
        <v>56</v>
      </c>
      <c r="C215" s="2012"/>
      <c r="D215" s="1945">
        <v>4</v>
      </c>
      <c r="E215" s="1932"/>
      <c r="F215" s="1933"/>
      <c r="G215" s="2035">
        <v>2.5</v>
      </c>
      <c r="H215" s="2019">
        <f>G215*30</f>
        <v>75</v>
      </c>
      <c r="I215" s="1073">
        <v>4</v>
      </c>
      <c r="J215" s="1074" t="s">
        <v>116</v>
      </c>
      <c r="K215" s="1075"/>
      <c r="L215" s="1075">
        <v>0</v>
      </c>
      <c r="M215" s="2016">
        <f>H215-I215</f>
        <v>71</v>
      </c>
      <c r="N215" s="1962"/>
      <c r="O215" s="2638"/>
      <c r="P215" s="2639"/>
      <c r="Q215" s="1962"/>
      <c r="R215" s="2632" t="s">
        <v>116</v>
      </c>
      <c r="S215" s="2644"/>
      <c r="T215" s="1701"/>
      <c r="U215" s="793"/>
      <c r="V215" s="1963"/>
      <c r="Z215" s="1273">
        <f>SUM(Z175:Z214)</f>
        <v>0</v>
      </c>
      <c r="AA215" s="1273">
        <f aca="true" t="shared" si="12" ref="AA215:AN215">SUM(AA175:AA214)</f>
        <v>0</v>
      </c>
      <c r="AB215" s="1273">
        <f t="shared" si="12"/>
        <v>0</v>
      </c>
      <c r="AC215" s="1273">
        <f t="shared" si="12"/>
        <v>0</v>
      </c>
      <c r="AD215" s="1273">
        <f>SUM(AD175:AD214)</f>
        <v>4</v>
      </c>
      <c r="AE215" s="1273">
        <f t="shared" si="12"/>
        <v>2</v>
      </c>
      <c r="AF215" s="1273">
        <f t="shared" si="12"/>
        <v>28</v>
      </c>
      <c r="AG215" s="1273">
        <f t="shared" si="12"/>
        <v>6</v>
      </c>
      <c r="AH215" s="1273">
        <f t="shared" si="12"/>
        <v>20</v>
      </c>
      <c r="AI215" s="1273">
        <f t="shared" si="12"/>
        <v>8</v>
      </c>
      <c r="AJ215" s="1273">
        <f t="shared" si="12"/>
        <v>36</v>
      </c>
      <c r="AK215" s="1273">
        <f t="shared" si="12"/>
        <v>12</v>
      </c>
      <c r="AL215" s="1273">
        <f t="shared" si="12"/>
        <v>80</v>
      </c>
      <c r="AM215" s="1273">
        <f t="shared" si="12"/>
        <v>24</v>
      </c>
      <c r="AN215" s="1273">
        <f t="shared" si="12"/>
        <v>12</v>
      </c>
      <c r="AT215" s="27">
        <v>2</v>
      </c>
    </row>
    <row r="216" spans="1:40" ht="31.5">
      <c r="A216" s="1928" t="s">
        <v>217</v>
      </c>
      <c r="B216" s="2020" t="s">
        <v>439</v>
      </c>
      <c r="C216" s="2012"/>
      <c r="D216" s="2013"/>
      <c r="E216" s="1932"/>
      <c r="F216" s="1933"/>
      <c r="G216" s="2035">
        <f>SUM(G217:G218)</f>
        <v>4.5</v>
      </c>
      <c r="H216" s="2014">
        <f>SUM(H217:H218)</f>
        <v>135</v>
      </c>
      <c r="I216" s="2015"/>
      <c r="J216" s="1932"/>
      <c r="K216" s="1932"/>
      <c r="L216" s="1931"/>
      <c r="M216" s="2016"/>
      <c r="N216" s="1962"/>
      <c r="O216" s="2638"/>
      <c r="P216" s="2639"/>
      <c r="Q216" s="1962"/>
      <c r="R216" s="2628"/>
      <c r="S216" s="2629"/>
      <c r="T216" s="2017"/>
      <c r="U216" s="793"/>
      <c r="V216" s="1963"/>
      <c r="Z216" s="1273"/>
      <c r="AA216" s="1273"/>
      <c r="AB216" s="1263"/>
      <c r="AC216" s="1263"/>
      <c r="AD216" s="1263"/>
      <c r="AE216" s="1263"/>
      <c r="AF216" s="1263"/>
      <c r="AG216" s="1263"/>
      <c r="AH216" s="1263"/>
      <c r="AI216" s="1263"/>
      <c r="AJ216" s="1263"/>
      <c r="AK216" s="1263"/>
      <c r="AL216" s="1263"/>
      <c r="AM216" s="1263"/>
      <c r="AN216" s="1263"/>
    </row>
    <row r="217" spans="1:46" ht="15.75">
      <c r="A217" s="1928" t="s">
        <v>219</v>
      </c>
      <c r="B217" s="2011" t="s">
        <v>440</v>
      </c>
      <c r="C217" s="2012"/>
      <c r="D217" s="1945">
        <v>5</v>
      </c>
      <c r="E217" s="2021"/>
      <c r="F217" s="2022"/>
      <c r="G217" s="2035">
        <v>2.5</v>
      </c>
      <c r="H217" s="2019">
        <f>G217*30</f>
        <v>75</v>
      </c>
      <c r="I217" s="1073">
        <v>4</v>
      </c>
      <c r="J217" s="1074" t="s">
        <v>116</v>
      </c>
      <c r="K217" s="1075"/>
      <c r="L217" s="1075">
        <v>0</v>
      </c>
      <c r="M217" s="2016">
        <f>H217-I217</f>
        <v>71</v>
      </c>
      <c r="N217" s="1962"/>
      <c r="O217" s="2638"/>
      <c r="P217" s="2639"/>
      <c r="Q217" s="1962"/>
      <c r="R217" s="2628"/>
      <c r="S217" s="2629"/>
      <c r="T217" s="2086" t="s">
        <v>116</v>
      </c>
      <c r="U217" s="793"/>
      <c r="V217" s="1963"/>
      <c r="Z217" s="1273"/>
      <c r="AA217" s="1273"/>
      <c r="AB217" s="1263"/>
      <c r="AC217" s="1263"/>
      <c r="AD217" s="1263"/>
      <c r="AE217" s="1263"/>
      <c r="AF217" s="1263"/>
      <c r="AG217" s="1263"/>
      <c r="AH217" s="1263"/>
      <c r="AI217" s="1263"/>
      <c r="AJ217" s="1263"/>
      <c r="AK217" s="1263"/>
      <c r="AL217" s="1263"/>
      <c r="AM217" s="1263"/>
      <c r="AN217" s="1263"/>
      <c r="AT217" s="27">
        <v>3</v>
      </c>
    </row>
    <row r="218" spans="1:46" ht="32.25" thickBot="1">
      <c r="A218" s="2023" t="s">
        <v>220</v>
      </c>
      <c r="B218" s="2024" t="s">
        <v>439</v>
      </c>
      <c r="C218" s="2025"/>
      <c r="D218" s="2026" t="s">
        <v>558</v>
      </c>
      <c r="E218" s="2027"/>
      <c r="F218" s="2028"/>
      <c r="G218" s="2041">
        <v>2</v>
      </c>
      <c r="H218" s="2029">
        <f>G218*30</f>
        <v>60</v>
      </c>
      <c r="I218" s="1073">
        <v>4</v>
      </c>
      <c r="J218" s="1074" t="s">
        <v>116</v>
      </c>
      <c r="K218" s="1075"/>
      <c r="L218" s="1075">
        <v>0</v>
      </c>
      <c r="M218" s="2030">
        <f>H218-I218</f>
        <v>56</v>
      </c>
      <c r="N218" s="1077"/>
      <c r="O218" s="2638"/>
      <c r="P218" s="2639"/>
      <c r="Q218" s="1077"/>
      <c r="R218" s="2628"/>
      <c r="S218" s="2629"/>
      <c r="T218" s="2031"/>
      <c r="U218" s="2086" t="s">
        <v>116</v>
      </c>
      <c r="V218" s="1080"/>
      <c r="Z218" s="1273"/>
      <c r="AA218" s="1273"/>
      <c r="AB218" s="1263"/>
      <c r="AC218" s="1263"/>
      <c r="AD218" s="1263"/>
      <c r="AE218" s="1263"/>
      <c r="AF218" s="1263"/>
      <c r="AG218" s="1263"/>
      <c r="AH218" s="1263"/>
      <c r="AI218" s="1263"/>
      <c r="AJ218" s="1263"/>
      <c r="AK218" s="1263"/>
      <c r="AL218" s="1263"/>
      <c r="AM218" s="1263"/>
      <c r="AN218" s="1263"/>
      <c r="AT218" s="27">
        <v>3</v>
      </c>
    </row>
    <row r="219" spans="1:40" ht="16.5" thickBot="1">
      <c r="A219" s="2852" t="s">
        <v>457</v>
      </c>
      <c r="B219" s="2853"/>
      <c r="C219" s="2853"/>
      <c r="D219" s="2853"/>
      <c r="E219" s="2853"/>
      <c r="F219" s="2853"/>
      <c r="G219" s="2853"/>
      <c r="H219" s="2853"/>
      <c r="I219" s="2853"/>
      <c r="J219" s="2853"/>
      <c r="K219" s="2853"/>
      <c r="L219" s="2853"/>
      <c r="M219" s="2853"/>
      <c r="N219" s="2853"/>
      <c r="O219" s="2853"/>
      <c r="P219" s="2853"/>
      <c r="Q219" s="2853"/>
      <c r="R219" s="2853"/>
      <c r="S219" s="2853"/>
      <c r="T219" s="2853"/>
      <c r="U219" s="2853"/>
      <c r="V219" s="2854"/>
      <c r="Z219" s="1273"/>
      <c r="AA219" s="1273"/>
      <c r="AB219" s="1273"/>
      <c r="AC219" s="1273"/>
      <c r="AD219" s="1273"/>
      <c r="AE219" s="1273"/>
      <c r="AF219" s="1273"/>
      <c r="AG219" s="1273"/>
      <c r="AH219" s="1273"/>
      <c r="AI219" s="1273"/>
      <c r="AJ219" s="1273"/>
      <c r="AK219" s="1273"/>
      <c r="AL219" s="1273"/>
      <c r="AM219" s="1273"/>
      <c r="AN219" s="1273"/>
    </row>
    <row r="220" spans="1:40" ht="31.5">
      <c r="A220" s="2032" t="s">
        <v>441</v>
      </c>
      <c r="B220" s="2033" t="s">
        <v>442</v>
      </c>
      <c r="C220" s="1999"/>
      <c r="D220" s="2000"/>
      <c r="E220" s="2001"/>
      <c r="F220" s="2002"/>
      <c r="G220" s="2003">
        <f>G221+G224</f>
        <v>5.5</v>
      </c>
      <c r="H220" s="2004">
        <f>H221+H224</f>
        <v>165</v>
      </c>
      <c r="I220" s="2005"/>
      <c r="J220" s="2001"/>
      <c r="K220" s="2001"/>
      <c r="L220" s="2006"/>
      <c r="M220" s="2007"/>
      <c r="N220" s="2008"/>
      <c r="O220" s="2640"/>
      <c r="P220" s="2641"/>
      <c r="Q220" s="2008"/>
      <c r="R220" s="2630"/>
      <c r="S220" s="2631"/>
      <c r="T220" s="2008"/>
      <c r="U220" s="1927"/>
      <c r="V220" s="2010"/>
      <c r="Z220" s="1273"/>
      <c r="AA220" s="1273"/>
      <c r="AB220" s="1273"/>
      <c r="AC220" s="1273"/>
      <c r="AD220" s="1273"/>
      <c r="AE220" s="1273"/>
      <c r="AF220" s="1273"/>
      <c r="AG220" s="1273"/>
      <c r="AH220" s="1273"/>
      <c r="AI220" s="1273"/>
      <c r="AJ220" s="1273"/>
      <c r="AK220" s="1273"/>
      <c r="AL220" s="1273"/>
      <c r="AM220" s="1273"/>
      <c r="AN220" s="1273"/>
    </row>
    <row r="221" spans="1:40" ht="31.5">
      <c r="A221" s="1928" t="s">
        <v>443</v>
      </c>
      <c r="B221" s="2034" t="s">
        <v>444</v>
      </c>
      <c r="C221" s="2012"/>
      <c r="D221" s="1945"/>
      <c r="E221" s="2021"/>
      <c r="F221" s="2022"/>
      <c r="G221" s="2035">
        <f>G222+G223</f>
        <v>4</v>
      </c>
      <c r="H221" s="2014">
        <f>H222+H223</f>
        <v>120</v>
      </c>
      <c r="I221" s="2015"/>
      <c r="J221" s="1960"/>
      <c r="K221" s="1960"/>
      <c r="L221" s="1960"/>
      <c r="M221" s="2016"/>
      <c r="N221" s="1962"/>
      <c r="O221" s="2638"/>
      <c r="P221" s="2639"/>
      <c r="Q221" s="1962"/>
      <c r="R221" s="2628"/>
      <c r="S221" s="2629"/>
      <c r="T221" s="1962"/>
      <c r="U221" s="793"/>
      <c r="V221" s="1963"/>
      <c r="Z221" s="1273"/>
      <c r="AA221" s="1273"/>
      <c r="AB221" s="1273"/>
      <c r="AC221" s="1273"/>
      <c r="AD221" s="1273"/>
      <c r="AE221" s="1273"/>
      <c r="AF221" s="1273"/>
      <c r="AG221" s="1273"/>
      <c r="AH221" s="1273"/>
      <c r="AI221" s="1273"/>
      <c r="AJ221" s="1273"/>
      <c r="AK221" s="1273"/>
      <c r="AL221" s="1273"/>
      <c r="AM221" s="1273"/>
      <c r="AN221" s="1273"/>
    </row>
    <row r="222" spans="1:40" ht="15.75">
      <c r="A222" s="1928"/>
      <c r="B222" s="1977" t="s">
        <v>55</v>
      </c>
      <c r="C222" s="2012"/>
      <c r="D222" s="1945"/>
      <c r="E222" s="2021"/>
      <c r="F222" s="2022"/>
      <c r="G222" s="2036">
        <v>2</v>
      </c>
      <c r="H222" s="2014">
        <f>G222*30</f>
        <v>60</v>
      </c>
      <c r="I222" s="2015"/>
      <c r="J222" s="1960"/>
      <c r="K222" s="1960"/>
      <c r="L222" s="1960"/>
      <c r="M222" s="2016"/>
      <c r="N222" s="1962"/>
      <c r="O222" s="2638"/>
      <c r="P222" s="2639"/>
      <c r="Q222" s="1962"/>
      <c r="R222" s="2628"/>
      <c r="S222" s="2629"/>
      <c r="T222" s="1962"/>
      <c r="U222" s="793"/>
      <c r="V222" s="1963"/>
      <c r="Z222" s="1273"/>
      <c r="AA222" s="1273"/>
      <c r="AB222" s="1273"/>
      <c r="AC222" s="1273"/>
      <c r="AD222" s="1273"/>
      <c r="AE222" s="1273"/>
      <c r="AF222" s="1273"/>
      <c r="AG222" s="1273"/>
      <c r="AH222" s="1273"/>
      <c r="AI222" s="1273"/>
      <c r="AJ222" s="1273"/>
      <c r="AK222" s="1273"/>
      <c r="AL222" s="1273"/>
      <c r="AM222" s="1273"/>
      <c r="AN222" s="1273"/>
    </row>
    <row r="223" spans="1:40" ht="15.75">
      <c r="A223" s="1928" t="s">
        <v>445</v>
      </c>
      <c r="B223" s="1978" t="s">
        <v>56</v>
      </c>
      <c r="C223" s="2012"/>
      <c r="D223" s="1945">
        <v>5</v>
      </c>
      <c r="E223" s="2021"/>
      <c r="F223" s="2022"/>
      <c r="G223" s="2035">
        <v>2</v>
      </c>
      <c r="H223" s="2019">
        <f>G223*30</f>
        <v>60</v>
      </c>
      <c r="I223" s="1073">
        <v>4</v>
      </c>
      <c r="J223" s="1074" t="s">
        <v>116</v>
      </c>
      <c r="K223" s="1075"/>
      <c r="L223" s="1075">
        <v>0</v>
      </c>
      <c r="M223" s="2016">
        <f>H223-I223</f>
        <v>56</v>
      </c>
      <c r="N223" s="1962"/>
      <c r="O223" s="2638"/>
      <c r="P223" s="2639"/>
      <c r="Q223" s="1962"/>
      <c r="R223" s="2628"/>
      <c r="S223" s="2629"/>
      <c r="T223" s="2086" t="s">
        <v>116</v>
      </c>
      <c r="U223" s="793"/>
      <c r="V223" s="1963"/>
      <c r="Z223" s="1273"/>
      <c r="AA223" s="1273"/>
      <c r="AB223" s="1273"/>
      <c r="AC223" s="1273"/>
      <c r="AD223" s="1273"/>
      <c r="AE223" s="1273"/>
      <c r="AF223" s="1273"/>
      <c r="AG223" s="1273"/>
      <c r="AH223" s="1273"/>
      <c r="AI223" s="1273"/>
      <c r="AJ223" s="1273"/>
      <c r="AK223" s="1273"/>
      <c r="AL223" s="1273"/>
      <c r="AM223" s="1273"/>
      <c r="AN223" s="1273"/>
    </row>
    <row r="224" spans="1:40" ht="31.5">
      <c r="A224" s="1928" t="s">
        <v>446</v>
      </c>
      <c r="B224" s="2037" t="s">
        <v>447</v>
      </c>
      <c r="C224" s="2012"/>
      <c r="D224" s="1931" t="s">
        <v>558</v>
      </c>
      <c r="E224" s="1932"/>
      <c r="F224" s="1933"/>
      <c r="G224" s="2035">
        <v>1.5</v>
      </c>
      <c r="H224" s="2019">
        <f>G224*30</f>
        <v>45</v>
      </c>
      <c r="I224" s="1073">
        <v>4</v>
      </c>
      <c r="J224" s="1074" t="s">
        <v>116</v>
      </c>
      <c r="K224" s="1075"/>
      <c r="L224" s="1075">
        <v>0</v>
      </c>
      <c r="M224" s="2016">
        <f>H224-I224</f>
        <v>41</v>
      </c>
      <c r="N224" s="1962"/>
      <c r="O224" s="2638"/>
      <c r="P224" s="2639"/>
      <c r="Q224" s="1962"/>
      <c r="R224" s="2628"/>
      <c r="S224" s="2629"/>
      <c r="T224" s="1962"/>
      <c r="U224" s="2086" t="s">
        <v>116</v>
      </c>
      <c r="V224" s="1963"/>
      <c r="Z224" s="1273"/>
      <c r="AA224" s="1273"/>
      <c r="AB224" s="1273"/>
      <c r="AC224" s="1273"/>
      <c r="AD224" s="1273"/>
      <c r="AE224" s="1273"/>
      <c r="AF224" s="1273"/>
      <c r="AG224" s="1273"/>
      <c r="AH224" s="1273"/>
      <c r="AI224" s="1273"/>
      <c r="AJ224" s="1273"/>
      <c r="AK224" s="1273"/>
      <c r="AL224" s="1273"/>
      <c r="AM224" s="1273"/>
      <c r="AN224" s="1273"/>
    </row>
    <row r="225" spans="1:40" ht="31.5">
      <c r="A225" s="1928" t="s">
        <v>448</v>
      </c>
      <c r="B225" s="2038" t="s">
        <v>449</v>
      </c>
      <c r="C225" s="2012"/>
      <c r="D225" s="2013"/>
      <c r="E225" s="1932"/>
      <c r="F225" s="1933"/>
      <c r="G225" s="2035">
        <f>SUM(G226:G227)</f>
        <v>3</v>
      </c>
      <c r="H225" s="2019">
        <f>SUM(H226:H227)</f>
        <v>90</v>
      </c>
      <c r="I225" s="2015"/>
      <c r="J225" s="1932"/>
      <c r="K225" s="1932"/>
      <c r="L225" s="1931"/>
      <c r="M225" s="2016"/>
      <c r="N225" s="1962"/>
      <c r="O225" s="2638"/>
      <c r="P225" s="2639"/>
      <c r="Q225" s="1962"/>
      <c r="R225" s="2628"/>
      <c r="S225" s="2629"/>
      <c r="T225" s="1962"/>
      <c r="U225" s="793"/>
      <c r="V225" s="1963"/>
      <c r="Z225" s="1273"/>
      <c r="AA225" s="1273"/>
      <c r="AB225" s="1273"/>
      <c r="AC225" s="1273"/>
      <c r="AD225" s="1273"/>
      <c r="AE225" s="1273"/>
      <c r="AF225" s="1273"/>
      <c r="AG225" s="1273"/>
      <c r="AH225" s="1273"/>
      <c r="AI225" s="1273"/>
      <c r="AJ225" s="1273"/>
      <c r="AK225" s="1273"/>
      <c r="AL225" s="1273"/>
      <c r="AM225" s="1273"/>
      <c r="AN225" s="1273"/>
    </row>
    <row r="226" spans="1:40" ht="15.75">
      <c r="A226" s="1928"/>
      <c r="B226" s="1977" t="s">
        <v>55</v>
      </c>
      <c r="C226" s="2012"/>
      <c r="D226" s="2013"/>
      <c r="E226" s="1932"/>
      <c r="F226" s="1933"/>
      <c r="G226" s="2036">
        <v>1</v>
      </c>
      <c r="H226" s="2018">
        <f>G226*30</f>
        <v>30</v>
      </c>
      <c r="I226" s="2015"/>
      <c r="J226" s="1932"/>
      <c r="K226" s="1932"/>
      <c r="L226" s="1931"/>
      <c r="M226" s="2016"/>
      <c r="N226" s="1962"/>
      <c r="O226" s="2638"/>
      <c r="P226" s="2639"/>
      <c r="Q226" s="1962"/>
      <c r="R226" s="2628"/>
      <c r="S226" s="2629"/>
      <c r="T226" s="1962"/>
      <c r="U226" s="793"/>
      <c r="V226" s="1963"/>
      <c r="Z226" s="1273"/>
      <c r="AA226" s="1273"/>
      <c r="AB226" s="1273"/>
      <c r="AC226" s="1273"/>
      <c r="AD226" s="1273"/>
      <c r="AE226" s="1273"/>
      <c r="AF226" s="1273"/>
      <c r="AG226" s="1273"/>
      <c r="AH226" s="1273"/>
      <c r="AI226" s="1273"/>
      <c r="AJ226" s="1273"/>
      <c r="AK226" s="1273"/>
      <c r="AL226" s="1273"/>
      <c r="AM226" s="1273"/>
      <c r="AN226" s="1273"/>
    </row>
    <row r="227" spans="1:40" ht="16.5" thickBot="1">
      <c r="A227" s="2023" t="s">
        <v>450</v>
      </c>
      <c r="B227" s="2039" t="s">
        <v>56</v>
      </c>
      <c r="C227" s="2025"/>
      <c r="D227" s="2040">
        <v>4</v>
      </c>
      <c r="E227" s="2027"/>
      <c r="F227" s="2028"/>
      <c r="G227" s="2041">
        <v>2</v>
      </c>
      <c r="H227" s="2029">
        <f>G227*30</f>
        <v>60</v>
      </c>
      <c r="I227" s="1073">
        <v>4</v>
      </c>
      <c r="J227" s="1074" t="s">
        <v>116</v>
      </c>
      <c r="K227" s="1075"/>
      <c r="L227" s="1075">
        <v>0</v>
      </c>
      <c r="M227" s="2030">
        <f>H227-I227</f>
        <v>56</v>
      </c>
      <c r="N227" s="1077"/>
      <c r="O227" s="2638"/>
      <c r="P227" s="2639"/>
      <c r="Q227" s="1077"/>
      <c r="R227" s="2642" t="s">
        <v>116</v>
      </c>
      <c r="S227" s="2643"/>
      <c r="T227" s="2042"/>
      <c r="U227" s="1079"/>
      <c r="V227" s="1080"/>
      <c r="Z227" s="1273"/>
      <c r="AA227" s="1273"/>
      <c r="AB227" s="1273"/>
      <c r="AC227" s="1273"/>
      <c r="AD227" s="1273"/>
      <c r="AE227" s="1273"/>
      <c r="AF227" s="1273"/>
      <c r="AG227" s="1273"/>
      <c r="AH227" s="1273"/>
      <c r="AI227" s="1273"/>
      <c r="AJ227" s="1273"/>
      <c r="AK227" s="1273"/>
      <c r="AL227" s="1273"/>
      <c r="AM227" s="1273"/>
      <c r="AN227" s="1273"/>
    </row>
    <row r="228" spans="1:40" ht="16.5" thickBot="1">
      <c r="A228" s="2852" t="s">
        <v>458</v>
      </c>
      <c r="B228" s="2853"/>
      <c r="C228" s="2853"/>
      <c r="D228" s="2853"/>
      <c r="E228" s="2853"/>
      <c r="F228" s="2853"/>
      <c r="G228" s="2853"/>
      <c r="H228" s="2853"/>
      <c r="I228" s="2853"/>
      <c r="J228" s="2853"/>
      <c r="K228" s="2853"/>
      <c r="L228" s="2853"/>
      <c r="M228" s="2853"/>
      <c r="N228" s="2853"/>
      <c r="O228" s="2853"/>
      <c r="P228" s="2853"/>
      <c r="Q228" s="2853"/>
      <c r="R228" s="2853"/>
      <c r="S228" s="2853"/>
      <c r="T228" s="2853"/>
      <c r="U228" s="2853"/>
      <c r="V228" s="2854"/>
      <c r="Z228" s="1273"/>
      <c r="AA228" s="1273"/>
      <c r="AB228" s="1273"/>
      <c r="AC228" s="1273"/>
      <c r="AD228" s="1273"/>
      <c r="AE228" s="1273"/>
      <c r="AF228" s="1273"/>
      <c r="AG228" s="1273"/>
      <c r="AH228" s="1273"/>
      <c r="AI228" s="1273"/>
      <c r="AJ228" s="1273"/>
      <c r="AK228" s="1273"/>
      <c r="AL228" s="1273"/>
      <c r="AM228" s="1273"/>
      <c r="AN228" s="1273"/>
    </row>
    <row r="229" spans="1:40" ht="31.5">
      <c r="A229" s="2043" t="s">
        <v>451</v>
      </c>
      <c r="B229" s="2044" t="s">
        <v>452</v>
      </c>
      <c r="C229" s="1917"/>
      <c r="D229" s="1918" t="s">
        <v>558</v>
      </c>
      <c r="E229" s="1919"/>
      <c r="F229" s="1920"/>
      <c r="G229" s="2045">
        <v>1.5</v>
      </c>
      <c r="H229" s="2046">
        <f>G229*30</f>
        <v>45</v>
      </c>
      <c r="I229" s="1073">
        <v>4</v>
      </c>
      <c r="J229" s="1074" t="s">
        <v>116</v>
      </c>
      <c r="K229" s="1075"/>
      <c r="L229" s="1075">
        <v>0</v>
      </c>
      <c r="M229" s="2047">
        <f>H229-I229</f>
        <v>41</v>
      </c>
      <c r="N229" s="2008"/>
      <c r="O229" s="2640"/>
      <c r="P229" s="2641"/>
      <c r="Q229" s="2008"/>
      <c r="R229" s="2630"/>
      <c r="S229" s="2631"/>
      <c r="T229" s="2009"/>
      <c r="U229" s="1078" t="s">
        <v>116</v>
      </c>
      <c r="V229" s="2010"/>
      <c r="Z229" s="1273"/>
      <c r="AA229" s="1273"/>
      <c r="AB229" s="1273"/>
      <c r="AC229" s="1273"/>
      <c r="AD229" s="1273"/>
      <c r="AE229" s="1273"/>
      <c r="AF229" s="1273"/>
      <c r="AG229" s="1273"/>
      <c r="AH229" s="1273"/>
      <c r="AI229" s="1273"/>
      <c r="AJ229" s="1273"/>
      <c r="AK229" s="1273"/>
      <c r="AL229" s="1273"/>
      <c r="AM229" s="1273"/>
      <c r="AN229" s="1273"/>
    </row>
    <row r="230" spans="1:22" ht="31.5">
      <c r="A230" s="1928" t="s">
        <v>448</v>
      </c>
      <c r="B230" s="2038" t="s">
        <v>449</v>
      </c>
      <c r="C230" s="2012"/>
      <c r="D230" s="2013"/>
      <c r="E230" s="1932"/>
      <c r="F230" s="1933"/>
      <c r="G230" s="1949">
        <f>SUM(G231:G232)</f>
        <v>3</v>
      </c>
      <c r="H230" s="2019">
        <f>SUM(H231:H232)</f>
        <v>90</v>
      </c>
      <c r="I230" s="2015"/>
      <c r="J230" s="1932"/>
      <c r="K230" s="1932"/>
      <c r="L230" s="1931"/>
      <c r="M230" s="2016"/>
      <c r="N230" s="1962"/>
      <c r="O230" s="2638"/>
      <c r="P230" s="2639"/>
      <c r="Q230" s="1962"/>
      <c r="R230" s="2628"/>
      <c r="S230" s="2629"/>
      <c r="T230" s="2017"/>
      <c r="U230" s="793"/>
      <c r="V230" s="1963"/>
    </row>
    <row r="231" spans="1:22" ht="15.75">
      <c r="A231" s="1928"/>
      <c r="B231" s="1977" t="s">
        <v>55</v>
      </c>
      <c r="C231" s="2012"/>
      <c r="D231" s="2013"/>
      <c r="E231" s="1932"/>
      <c r="F231" s="1933"/>
      <c r="G231" s="2048">
        <v>1</v>
      </c>
      <c r="H231" s="2018">
        <f>G231*30</f>
        <v>30</v>
      </c>
      <c r="I231" s="2015"/>
      <c r="J231" s="1932"/>
      <c r="K231" s="1932"/>
      <c r="L231" s="1931"/>
      <c r="M231" s="2016"/>
      <c r="N231" s="1962"/>
      <c r="O231" s="2638"/>
      <c r="P231" s="2639"/>
      <c r="Q231" s="1962"/>
      <c r="R231" s="2628"/>
      <c r="S231" s="2629"/>
      <c r="T231" s="2017"/>
      <c r="U231" s="793"/>
      <c r="V231" s="1963"/>
    </row>
    <row r="232" spans="1:22" ht="15.75">
      <c r="A232" s="1928" t="s">
        <v>450</v>
      </c>
      <c r="B232" s="1978" t="s">
        <v>56</v>
      </c>
      <c r="C232" s="2012"/>
      <c r="D232" s="1945">
        <v>4</v>
      </c>
      <c r="E232" s="1932"/>
      <c r="F232" s="1933"/>
      <c r="G232" s="1949">
        <v>2</v>
      </c>
      <c r="H232" s="1955">
        <f>G232*30</f>
        <v>60</v>
      </c>
      <c r="I232" s="1073">
        <v>4</v>
      </c>
      <c r="J232" s="1074" t="s">
        <v>116</v>
      </c>
      <c r="K232" s="1075"/>
      <c r="L232" s="1075">
        <v>0</v>
      </c>
      <c r="M232" s="2016">
        <f>H232-I232</f>
        <v>56</v>
      </c>
      <c r="N232" s="1962"/>
      <c r="O232" s="2638"/>
      <c r="P232" s="2639"/>
      <c r="Q232" s="1962"/>
      <c r="R232" s="2632" t="s">
        <v>116</v>
      </c>
      <c r="S232" s="2633"/>
      <c r="T232" s="1701"/>
      <c r="U232" s="793"/>
      <c r="V232" s="1963"/>
    </row>
    <row r="233" spans="1:22" ht="31.5">
      <c r="A233" s="1928" t="s">
        <v>453</v>
      </c>
      <c r="B233" s="2049" t="s">
        <v>454</v>
      </c>
      <c r="C233" s="2012"/>
      <c r="D233" s="2013"/>
      <c r="E233" s="1932"/>
      <c r="F233" s="1933"/>
      <c r="G233" s="1949">
        <f>SUM(G234:G235)</f>
        <v>4</v>
      </c>
      <c r="H233" s="1950">
        <f>SUM(H234:H235)</f>
        <v>120</v>
      </c>
      <c r="I233" s="2015"/>
      <c r="J233" s="1932"/>
      <c r="K233" s="1932"/>
      <c r="L233" s="1931"/>
      <c r="M233" s="2016"/>
      <c r="N233" s="1962"/>
      <c r="O233" s="2638"/>
      <c r="P233" s="2639"/>
      <c r="Q233" s="1962"/>
      <c r="R233" s="2628"/>
      <c r="S233" s="2629"/>
      <c r="T233" s="2017"/>
      <c r="U233" s="793"/>
      <c r="V233" s="1963"/>
    </row>
    <row r="234" spans="1:22" ht="15.75">
      <c r="A234" s="1928"/>
      <c r="B234" s="1977" t="s">
        <v>55</v>
      </c>
      <c r="C234" s="2012"/>
      <c r="D234" s="1945"/>
      <c r="E234" s="2021"/>
      <c r="F234" s="2022"/>
      <c r="G234" s="2048">
        <v>2</v>
      </c>
      <c r="H234" s="1972">
        <f>G234*30</f>
        <v>60</v>
      </c>
      <c r="I234" s="2015"/>
      <c r="J234" s="1960"/>
      <c r="K234" s="1960"/>
      <c r="L234" s="1960"/>
      <c r="M234" s="2016"/>
      <c r="N234" s="1962"/>
      <c r="O234" s="2638"/>
      <c r="P234" s="2639"/>
      <c r="Q234" s="1962"/>
      <c r="R234" s="2628"/>
      <c r="S234" s="2629"/>
      <c r="T234" s="2017"/>
      <c r="U234" s="793"/>
      <c r="V234" s="1963"/>
    </row>
    <row r="235" spans="1:22" ht="16.5" thickBot="1">
      <c r="A235" s="1985" t="s">
        <v>455</v>
      </c>
      <c r="B235" s="1978" t="s">
        <v>56</v>
      </c>
      <c r="C235" s="2050"/>
      <c r="D235" s="2051">
        <v>5</v>
      </c>
      <c r="E235" s="2052"/>
      <c r="F235" s="2053"/>
      <c r="G235" s="1071">
        <v>2</v>
      </c>
      <c r="H235" s="1072">
        <f>G235*30</f>
        <v>60</v>
      </c>
      <c r="I235" s="1073">
        <v>4</v>
      </c>
      <c r="J235" s="1074" t="s">
        <v>116</v>
      </c>
      <c r="K235" s="1075"/>
      <c r="L235" s="1075">
        <v>0</v>
      </c>
      <c r="M235" s="1076">
        <f>H235-I235</f>
        <v>56</v>
      </c>
      <c r="N235" s="1077"/>
      <c r="O235" s="2638"/>
      <c r="P235" s="2639"/>
      <c r="Q235" s="1077"/>
      <c r="R235" s="2628"/>
      <c r="S235" s="2629"/>
      <c r="T235" s="1078" t="s">
        <v>116</v>
      </c>
      <c r="U235" s="1079"/>
      <c r="V235" s="1080"/>
    </row>
    <row r="236" spans="1:24" ht="16.5" thickBot="1">
      <c r="A236" s="2789" t="s">
        <v>222</v>
      </c>
      <c r="B236" s="2811"/>
      <c r="C236" s="1851"/>
      <c r="D236" s="1852"/>
      <c r="E236" s="1853"/>
      <c r="F236" s="1854"/>
      <c r="G236" s="986">
        <f>G175+G176+G183+G187+G190+G193+G194+G197+G198+G199+G207+G213+G216</f>
        <v>62</v>
      </c>
      <c r="H236" s="1081">
        <f>H175+H176+H183+H187+H190+H193+H194+H197+H198+H199+H207+H213+H216</f>
        <v>1860</v>
      </c>
      <c r="I236" s="2155"/>
      <c r="J236" s="2155"/>
      <c r="K236" s="2155"/>
      <c r="L236" s="2155"/>
      <c r="M236" s="2156"/>
      <c r="N236" s="2157"/>
      <c r="O236" s="2596"/>
      <c r="P236" s="2597"/>
      <c r="Q236" s="1082"/>
      <c r="R236" s="2634"/>
      <c r="S236" s="2635"/>
      <c r="T236" s="879"/>
      <c r="U236" s="880"/>
      <c r="V236" s="1083"/>
      <c r="W236" s="27">
        <f aca="true" t="shared" si="13" ref="W236:W241">30*G236</f>
        <v>1860</v>
      </c>
      <c r="X236" s="27">
        <f>G175+G176+G183+G187+G190+G193+G194+G197+G198+G200+G203+G207+G213+G216</f>
        <v>62</v>
      </c>
    </row>
    <row r="237" spans="1:24" ht="16.5" thickBot="1">
      <c r="A237" s="2830" t="s">
        <v>223</v>
      </c>
      <c r="B237" s="2831"/>
      <c r="C237" s="1851"/>
      <c r="D237" s="1852"/>
      <c r="E237" s="1853"/>
      <c r="F237" s="1854"/>
      <c r="G237" s="991">
        <f>SUMIF($B$175:$B$218,"на базі ВНЗ 1 рівня",G$175:G$218)+G197</f>
        <v>13</v>
      </c>
      <c r="H237" s="1084">
        <f>SUMIF($B$175:$B$218,"на базі ВНЗ 1 рівня",H$175:H$218)+H197</f>
        <v>390</v>
      </c>
      <c r="I237" s="2155"/>
      <c r="J237" s="2155"/>
      <c r="K237" s="2155"/>
      <c r="L237" s="2155"/>
      <c r="M237" s="2156"/>
      <c r="N237" s="2157"/>
      <c r="O237" s="2596"/>
      <c r="P237" s="2597"/>
      <c r="Q237" s="879"/>
      <c r="R237" s="2634"/>
      <c r="S237" s="2635"/>
      <c r="T237" s="879"/>
      <c r="U237" s="880"/>
      <c r="V237" s="1083"/>
      <c r="W237" s="27">
        <f t="shared" si="13"/>
        <v>390</v>
      </c>
      <c r="X237" s="27">
        <f>G177+G184+G188+G191+G195+G197+G201+G204+G208+G214</f>
        <v>13</v>
      </c>
    </row>
    <row r="238" spans="1:24" ht="16.5" thickBot="1">
      <c r="A238" s="2789" t="s">
        <v>224</v>
      </c>
      <c r="B238" s="2790"/>
      <c r="C238" s="1851"/>
      <c r="D238" s="1852"/>
      <c r="E238" s="1860"/>
      <c r="F238" s="1861"/>
      <c r="G238" s="1085">
        <f>G175+G178+G181+G185+G189+G192+G193+G196+G198+G202+G205+G206+G209+G210+G215+G216</f>
        <v>49</v>
      </c>
      <c r="H238" s="1086">
        <f>H175+H178+H181+H185+H189+H192+H193+H196+H198+H202+H205+H206+H209+H210+H215+H216</f>
        <v>1470</v>
      </c>
      <c r="I238" s="1087">
        <f>I175+I178+I181+I185+I189+I192+I193+I196+I198+I202+I205+I206+I209+I210+I215+I217+I218</f>
        <v>116</v>
      </c>
      <c r="J238" s="1087">
        <v>80</v>
      </c>
      <c r="K238" s="1087">
        <v>12</v>
      </c>
      <c r="L238" s="1087">
        <v>24</v>
      </c>
      <c r="M238" s="1087">
        <f>M175+M178+M181+M185+M189+M192+M193+M196+M198+M202+M205+M206+M209+M210+M215+M217+M218</f>
        <v>1354</v>
      </c>
      <c r="N238" s="2158"/>
      <c r="O238" s="2596"/>
      <c r="P238" s="2597"/>
      <c r="Q238" s="1090" t="s">
        <v>124</v>
      </c>
      <c r="R238" s="2636" t="s">
        <v>529</v>
      </c>
      <c r="S238" s="2637"/>
      <c r="T238" s="1092" t="s">
        <v>479</v>
      </c>
      <c r="U238" s="793" t="s">
        <v>489</v>
      </c>
      <c r="V238" s="1093"/>
      <c r="W238" s="27">
        <f t="shared" si="13"/>
        <v>1470</v>
      </c>
      <c r="X238" s="27">
        <f>G175+G179+G180+G181+G185+G189+G192+G193+G196+G198+G202+G205+G206+G209+G210+G215+G217+G218</f>
        <v>49</v>
      </c>
    </row>
    <row r="239" spans="1:23" ht="16.5" thickBot="1">
      <c r="A239" s="2789" t="s">
        <v>225</v>
      </c>
      <c r="B239" s="2811"/>
      <c r="C239" s="1851"/>
      <c r="D239" s="1852"/>
      <c r="E239" s="1853"/>
      <c r="F239" s="2054"/>
      <c r="G239" s="973">
        <f aca="true" t="shared" si="14" ref="G239:H241">G93+G100+G236</f>
        <v>113</v>
      </c>
      <c r="H239" s="1094">
        <f t="shared" si="14"/>
        <v>3390</v>
      </c>
      <c r="I239" s="2159"/>
      <c r="J239" s="2159"/>
      <c r="K239" s="2159"/>
      <c r="L239" s="2159"/>
      <c r="M239" s="2160"/>
      <c r="N239" s="2158"/>
      <c r="O239" s="2596"/>
      <c r="P239" s="2597"/>
      <c r="Q239" s="879"/>
      <c r="R239" s="2634"/>
      <c r="S239" s="2635"/>
      <c r="T239" s="879"/>
      <c r="U239" s="880"/>
      <c r="V239" s="1083"/>
      <c r="W239" s="27">
        <f t="shared" si="13"/>
        <v>3390</v>
      </c>
    </row>
    <row r="240" spans="1:23" ht="16.5" thickBot="1">
      <c r="A240" s="2830" t="s">
        <v>226</v>
      </c>
      <c r="B240" s="2831"/>
      <c r="C240" s="1851"/>
      <c r="D240" s="1852"/>
      <c r="E240" s="1853"/>
      <c r="F240" s="2054"/>
      <c r="G240" s="1095">
        <f t="shared" si="14"/>
        <v>27</v>
      </c>
      <c r="H240" s="1096">
        <f t="shared" si="14"/>
        <v>810</v>
      </c>
      <c r="I240" s="2159"/>
      <c r="J240" s="2159"/>
      <c r="K240" s="2159"/>
      <c r="L240" s="2159"/>
      <c r="M240" s="2160"/>
      <c r="N240" s="2158"/>
      <c r="O240" s="2596"/>
      <c r="P240" s="2597"/>
      <c r="Q240" s="879"/>
      <c r="R240" s="2634"/>
      <c r="S240" s="2635"/>
      <c r="T240" s="879"/>
      <c r="U240" s="880"/>
      <c r="V240" s="1083"/>
      <c r="W240" s="27">
        <f t="shared" si="13"/>
        <v>810</v>
      </c>
    </row>
    <row r="241" spans="1:23" ht="16.5" thickBot="1">
      <c r="A241" s="2789" t="s">
        <v>227</v>
      </c>
      <c r="B241" s="2790"/>
      <c r="C241" s="1851"/>
      <c r="D241" s="1852"/>
      <c r="E241" s="1860"/>
      <c r="F241" s="1861"/>
      <c r="G241" s="994">
        <f t="shared" si="14"/>
        <v>86</v>
      </c>
      <c r="H241" s="1086">
        <f t="shared" si="14"/>
        <v>2580</v>
      </c>
      <c r="I241" s="1087">
        <f>I95+I102+I238</f>
        <v>198</v>
      </c>
      <c r="J241" s="1087">
        <f>J95+J102+J238</f>
        <v>140</v>
      </c>
      <c r="K241" s="1087">
        <f>K95+K102+K238</f>
        <v>12</v>
      </c>
      <c r="L241" s="1087">
        <f>L95+L102+L238</f>
        <v>46</v>
      </c>
      <c r="M241" s="1088">
        <f>M95+M102+M238</f>
        <v>2382</v>
      </c>
      <c r="N241" s="1097"/>
      <c r="O241" s="2678" t="s">
        <v>477</v>
      </c>
      <c r="P241" s="2679"/>
      <c r="Q241" s="1041" t="s">
        <v>482</v>
      </c>
      <c r="R241" s="2636" t="s">
        <v>530</v>
      </c>
      <c r="S241" s="2637"/>
      <c r="T241" s="1092" t="s">
        <v>479</v>
      </c>
      <c r="U241" s="793" t="s">
        <v>489</v>
      </c>
      <c r="V241" s="1098"/>
      <c r="W241" s="27">
        <f t="shared" si="13"/>
        <v>2580</v>
      </c>
    </row>
    <row r="242" spans="1:39" ht="16.5" thickBot="1">
      <c r="A242" s="2729"/>
      <c r="B242" s="2730"/>
      <c r="C242" s="2730"/>
      <c r="D242" s="2730"/>
      <c r="E242" s="2730"/>
      <c r="F242" s="2730"/>
      <c r="G242" s="2730"/>
      <c r="H242" s="2731"/>
      <c r="I242" s="2731"/>
      <c r="J242" s="2731"/>
      <c r="K242" s="2731"/>
      <c r="L242" s="2731"/>
      <c r="M242" s="2731"/>
      <c r="N242" s="2730"/>
      <c r="O242" s="2730"/>
      <c r="P242" s="2730"/>
      <c r="Q242" s="2730"/>
      <c r="R242" s="2730"/>
      <c r="S242" s="2730"/>
      <c r="T242" s="2730"/>
      <c r="U242" s="2730"/>
      <c r="V242" s="2732"/>
      <c r="Y242" s="2879" t="s">
        <v>30</v>
      </c>
      <c r="Z242" s="2879"/>
      <c r="AA242" s="2879"/>
      <c r="AB242" s="2879"/>
      <c r="AC242" s="2879" t="s">
        <v>31</v>
      </c>
      <c r="AD242" s="2879"/>
      <c r="AE242" s="2879"/>
      <c r="AF242" s="2879"/>
      <c r="AG242" s="2879" t="s">
        <v>32</v>
      </c>
      <c r="AH242" s="2879"/>
      <c r="AI242" s="2879"/>
      <c r="AJ242" s="2879"/>
      <c r="AK242" s="1263" t="s">
        <v>525</v>
      </c>
      <c r="AL242" s="1263" t="s">
        <v>526</v>
      </c>
      <c r="AM242" s="29" t="s">
        <v>517</v>
      </c>
    </row>
    <row r="243" spans="1:39" ht="16.5" customHeight="1" thickBot="1">
      <c r="A243" s="2729" t="s">
        <v>349</v>
      </c>
      <c r="B243" s="2673"/>
      <c r="C243" s="2673"/>
      <c r="D243" s="2673"/>
      <c r="E243" s="2673"/>
      <c r="F243" s="2673"/>
      <c r="G243" s="2673"/>
      <c r="H243" s="2673"/>
      <c r="I243" s="2673"/>
      <c r="J243" s="2673"/>
      <c r="K243" s="2673"/>
      <c r="L243" s="2673"/>
      <c r="M243" s="2673"/>
      <c r="N243" s="2673"/>
      <c r="O243" s="2673"/>
      <c r="P243" s="2673"/>
      <c r="Q243" s="2673"/>
      <c r="R243" s="2673"/>
      <c r="S243" s="2673"/>
      <c r="T243" s="2812"/>
      <c r="U243" s="2812"/>
      <c r="V243" s="2813"/>
      <c r="Y243" s="2879" t="s">
        <v>576</v>
      </c>
      <c r="Z243" s="2879"/>
      <c r="AA243" s="2879" t="s">
        <v>577</v>
      </c>
      <c r="AB243" s="2879"/>
      <c r="AC243" s="2879" t="s">
        <v>578</v>
      </c>
      <c r="AD243" s="2879"/>
      <c r="AE243" s="2879" t="s">
        <v>579</v>
      </c>
      <c r="AF243" s="2879"/>
      <c r="AG243" s="2879" t="s">
        <v>520</v>
      </c>
      <c r="AH243" s="2879"/>
      <c r="AI243" s="2879" t="s">
        <v>598</v>
      </c>
      <c r="AJ243" s="2879"/>
      <c r="AK243" s="1263"/>
      <c r="AL243" s="1263"/>
      <c r="AM243" s="1273"/>
    </row>
    <row r="244" spans="1:48" ht="31.5">
      <c r="A244" s="715" t="s">
        <v>350</v>
      </c>
      <c r="B244" s="2161" t="s">
        <v>351</v>
      </c>
      <c r="C244" s="717"/>
      <c r="D244" s="718"/>
      <c r="E244" s="719"/>
      <c r="F244" s="720"/>
      <c r="G244" s="721">
        <f>G245+G246</f>
        <v>4</v>
      </c>
      <c r="H244" s="722">
        <f aca="true" t="shared" si="15" ref="H244:H254">G244*30</f>
        <v>120</v>
      </c>
      <c r="I244" s="723"/>
      <c r="J244" s="724"/>
      <c r="K244" s="725"/>
      <c r="L244" s="726"/>
      <c r="M244" s="727"/>
      <c r="N244" s="728"/>
      <c r="O244" s="2617"/>
      <c r="P244" s="2618"/>
      <c r="Q244" s="729"/>
      <c r="R244" s="2613"/>
      <c r="S244" s="2614"/>
      <c r="T244" s="729"/>
      <c r="U244" s="731"/>
      <c r="V244" s="732"/>
      <c r="Y244" s="1263" t="s">
        <v>39</v>
      </c>
      <c r="Z244" s="1263" t="s">
        <v>521</v>
      </c>
      <c r="AA244" s="1263" t="s">
        <v>39</v>
      </c>
      <c r="AB244" s="1263" t="s">
        <v>521</v>
      </c>
      <c r="AC244" s="1263" t="s">
        <v>39</v>
      </c>
      <c r="AD244" s="1263" t="s">
        <v>521</v>
      </c>
      <c r="AE244" s="1263" t="s">
        <v>39</v>
      </c>
      <c r="AF244" s="1263" t="s">
        <v>521</v>
      </c>
      <c r="AG244" s="1263" t="str">
        <f>AE244</f>
        <v>Н</v>
      </c>
      <c r="AH244" s="1263" t="str">
        <f>AF244</f>
        <v>Сем</v>
      </c>
      <c r="AI244" s="1263"/>
      <c r="AJ244" s="1263"/>
      <c r="AK244" s="1263"/>
      <c r="AL244" s="1263"/>
      <c r="AM244" s="1273"/>
      <c r="AU244" s="29" t="s">
        <v>556</v>
      </c>
      <c r="AV244" s="1273">
        <f>SUMIF(AT$244:AT$299,1,G$244:G$299)</f>
        <v>0</v>
      </c>
    </row>
    <row r="245" spans="1:48" ht="15.75">
      <c r="A245" s="733"/>
      <c r="B245" s="2124" t="s">
        <v>55</v>
      </c>
      <c r="C245" s="735"/>
      <c r="D245" s="736"/>
      <c r="E245" s="737"/>
      <c r="F245" s="738"/>
      <c r="G245" s="739">
        <v>1</v>
      </c>
      <c r="H245" s="740">
        <f t="shared" si="15"/>
        <v>30</v>
      </c>
      <c r="I245" s="741"/>
      <c r="J245" s="742"/>
      <c r="K245" s="743"/>
      <c r="L245" s="744"/>
      <c r="M245" s="745"/>
      <c r="N245" s="746"/>
      <c r="O245" s="2615"/>
      <c r="P245" s="2616"/>
      <c r="Q245" s="747"/>
      <c r="R245" s="2609"/>
      <c r="S245" s="2610"/>
      <c r="T245" s="747"/>
      <c r="U245" s="749"/>
      <c r="V245" s="750"/>
      <c r="Y245" s="1273"/>
      <c r="Z245" s="1273"/>
      <c r="AA245" s="1273"/>
      <c r="AB245" s="1273"/>
      <c r="AC245" s="1273"/>
      <c r="AD245" s="1273"/>
      <c r="AE245" s="1273"/>
      <c r="AF245" s="1273"/>
      <c r="AG245" s="1273"/>
      <c r="AH245" s="1273"/>
      <c r="AI245" s="1273"/>
      <c r="AJ245" s="1273"/>
      <c r="AK245" s="1273"/>
      <c r="AL245" s="1273"/>
      <c r="AM245" s="1269"/>
      <c r="AU245" s="29" t="s">
        <v>557</v>
      </c>
      <c r="AV245" s="1273">
        <f>SUMIF(AT$244:AT$299,2,G$244:G$299)</f>
        <v>19.5</v>
      </c>
    </row>
    <row r="246" spans="1:48" ht="15.75">
      <c r="A246" s="733" t="s">
        <v>352</v>
      </c>
      <c r="B246" s="1132" t="s">
        <v>56</v>
      </c>
      <c r="C246" s="735"/>
      <c r="D246" s="736" t="s">
        <v>558</v>
      </c>
      <c r="E246" s="737"/>
      <c r="F246" s="738"/>
      <c r="G246" s="752">
        <v>3</v>
      </c>
      <c r="H246" s="753">
        <f t="shared" si="15"/>
        <v>90</v>
      </c>
      <c r="I246" s="741">
        <v>8</v>
      </c>
      <c r="J246" s="742" t="s">
        <v>116</v>
      </c>
      <c r="K246" s="744" t="s">
        <v>333</v>
      </c>
      <c r="L246" s="742"/>
      <c r="M246" s="775">
        <f>H246-I246</f>
        <v>82</v>
      </c>
      <c r="N246" s="746"/>
      <c r="O246" s="2615"/>
      <c r="P246" s="2616"/>
      <c r="Q246" s="747"/>
      <c r="R246" s="2609"/>
      <c r="S246" s="2610"/>
      <c r="T246" s="2081"/>
      <c r="U246" s="749" t="s">
        <v>115</v>
      </c>
      <c r="V246" s="750"/>
      <c r="Y246" s="1273"/>
      <c r="Z246" s="1273"/>
      <c r="AA246" s="1273"/>
      <c r="AB246" s="1273"/>
      <c r="AC246" s="1273"/>
      <c r="AD246" s="1273"/>
      <c r="AE246" s="1273"/>
      <c r="AF246" s="1273"/>
      <c r="AG246" s="1273"/>
      <c r="AH246" s="1273"/>
      <c r="AI246" s="1273">
        <v>4</v>
      </c>
      <c r="AJ246" s="1273">
        <v>4</v>
      </c>
      <c r="AK246" s="1273">
        <v>4</v>
      </c>
      <c r="AL246" s="1273"/>
      <c r="AM246" s="1269">
        <v>4</v>
      </c>
      <c r="AT246" s="27">
        <v>3</v>
      </c>
      <c r="AU246" s="29" t="s">
        <v>30</v>
      </c>
      <c r="AV246" s="1273">
        <f>SUMIF(AT$244:AT$299,3,G$244:G$299)</f>
        <v>39.5</v>
      </c>
    </row>
    <row r="247" spans="1:48" ht="31.5">
      <c r="A247" s="733" t="s">
        <v>353</v>
      </c>
      <c r="B247" s="1414" t="s">
        <v>354</v>
      </c>
      <c r="C247" s="756"/>
      <c r="D247" s="756"/>
      <c r="E247" s="756"/>
      <c r="F247" s="757"/>
      <c r="G247" s="752">
        <f>G248+G249</f>
        <v>6</v>
      </c>
      <c r="H247" s="753">
        <f t="shared" si="15"/>
        <v>180</v>
      </c>
      <c r="I247" s="1831"/>
      <c r="J247" s="787"/>
      <c r="K247" s="788"/>
      <c r="L247" s="787"/>
      <c r="M247" s="789"/>
      <c r="N247" s="746"/>
      <c r="O247" s="2615"/>
      <c r="P247" s="2616"/>
      <c r="Q247" s="747"/>
      <c r="R247" s="2609"/>
      <c r="S247" s="2610"/>
      <c r="T247" s="747"/>
      <c r="U247" s="749"/>
      <c r="V247" s="750"/>
      <c r="Y247" s="1273"/>
      <c r="Z247" s="1273"/>
      <c r="AA247" s="1273"/>
      <c r="AB247" s="1273"/>
      <c r="AC247" s="1273"/>
      <c r="AD247" s="1273"/>
      <c r="AE247" s="1273"/>
      <c r="AF247" s="1273"/>
      <c r="AG247" s="1273"/>
      <c r="AH247" s="1273"/>
      <c r="AI247" s="1273"/>
      <c r="AJ247" s="1273"/>
      <c r="AK247" s="1273"/>
      <c r="AL247" s="1273"/>
      <c r="AM247" s="1269"/>
      <c r="AU247" s="29"/>
      <c r="AV247" s="1706">
        <f>SUM(AV244:AV246)</f>
        <v>59</v>
      </c>
    </row>
    <row r="248" spans="1:39" ht="15.75">
      <c r="A248" s="733"/>
      <c r="B248" s="1414" t="s">
        <v>55</v>
      </c>
      <c r="C248" s="756"/>
      <c r="D248" s="756"/>
      <c r="E248" s="756"/>
      <c r="F248" s="757"/>
      <c r="G248" s="762">
        <v>2.5</v>
      </c>
      <c r="H248" s="740">
        <f t="shared" si="15"/>
        <v>75</v>
      </c>
      <c r="I248" s="2162"/>
      <c r="J248" s="742"/>
      <c r="K248" s="744"/>
      <c r="L248" s="743"/>
      <c r="M248" s="775"/>
      <c r="N248" s="746"/>
      <c r="O248" s="2615"/>
      <c r="P248" s="2616"/>
      <c r="Q248" s="747"/>
      <c r="R248" s="2609"/>
      <c r="S248" s="2610"/>
      <c r="T248" s="747"/>
      <c r="U248" s="749"/>
      <c r="V248" s="750"/>
      <c r="Y248" s="1273"/>
      <c r="Z248" s="1273"/>
      <c r="AA248" s="1273"/>
      <c r="AB248" s="1273"/>
      <c r="AC248" s="1273"/>
      <c r="AD248" s="1273"/>
      <c r="AE248" s="1273"/>
      <c r="AF248" s="1273"/>
      <c r="AG248" s="1273"/>
      <c r="AH248" s="1273"/>
      <c r="AI248" s="1273"/>
      <c r="AJ248" s="1273"/>
      <c r="AK248" s="1273"/>
      <c r="AL248" s="1273"/>
      <c r="AM248" s="1269"/>
    </row>
    <row r="249" spans="1:46" ht="15.75">
      <c r="A249" s="733" t="s">
        <v>355</v>
      </c>
      <c r="B249" s="1413" t="s">
        <v>56</v>
      </c>
      <c r="C249" s="756" t="s">
        <v>558</v>
      </c>
      <c r="D249" s="756"/>
      <c r="E249" s="756"/>
      <c r="F249" s="757"/>
      <c r="G249" s="752">
        <v>3.5</v>
      </c>
      <c r="H249" s="753">
        <f t="shared" si="15"/>
        <v>105</v>
      </c>
      <c r="I249" s="741">
        <v>8</v>
      </c>
      <c r="J249" s="742" t="s">
        <v>116</v>
      </c>
      <c r="K249" s="744" t="s">
        <v>333</v>
      </c>
      <c r="L249" s="742"/>
      <c r="M249" s="775">
        <f>H249-I249</f>
        <v>97</v>
      </c>
      <c r="N249" s="746"/>
      <c r="O249" s="2615"/>
      <c r="P249" s="2616"/>
      <c r="Q249" s="747"/>
      <c r="R249" s="2609"/>
      <c r="S249" s="2610"/>
      <c r="T249" s="747"/>
      <c r="U249" s="749" t="s">
        <v>115</v>
      </c>
      <c r="V249" s="750"/>
      <c r="Y249" s="1273"/>
      <c r="Z249" s="1273"/>
      <c r="AA249" s="1273"/>
      <c r="AB249" s="1273"/>
      <c r="AC249" s="1273"/>
      <c r="AD249" s="1273"/>
      <c r="AE249" s="1273"/>
      <c r="AF249" s="1273"/>
      <c r="AG249" s="1273"/>
      <c r="AH249" s="1273"/>
      <c r="AI249" s="1273">
        <v>4</v>
      </c>
      <c r="AJ249" s="1273">
        <v>4</v>
      </c>
      <c r="AK249" s="1273">
        <v>4</v>
      </c>
      <c r="AL249" s="1273"/>
      <c r="AM249" s="1269">
        <v>4</v>
      </c>
      <c r="AT249" s="27">
        <v>3</v>
      </c>
    </row>
    <row r="250" spans="1:39" ht="15.75">
      <c r="A250" s="733" t="s">
        <v>356</v>
      </c>
      <c r="B250" s="1414" t="s">
        <v>357</v>
      </c>
      <c r="C250" s="756"/>
      <c r="D250" s="756"/>
      <c r="E250" s="756"/>
      <c r="F250" s="757"/>
      <c r="G250" s="752">
        <f>G251+G252</f>
        <v>10</v>
      </c>
      <c r="H250" s="753">
        <f t="shared" si="15"/>
        <v>300</v>
      </c>
      <c r="I250" s="2163"/>
      <c r="J250" s="809"/>
      <c r="K250" s="809"/>
      <c r="L250" s="809"/>
      <c r="M250" s="2164"/>
      <c r="N250" s="746"/>
      <c r="O250" s="2615"/>
      <c r="P250" s="2616"/>
      <c r="Q250" s="747"/>
      <c r="R250" s="2609"/>
      <c r="S250" s="2610"/>
      <c r="T250" s="747"/>
      <c r="U250" s="749"/>
      <c r="V250" s="750"/>
      <c r="Y250" s="1273"/>
      <c r="Z250" s="1273"/>
      <c r="AA250" s="1273"/>
      <c r="AB250" s="1273"/>
      <c r="AC250" s="1273"/>
      <c r="AD250" s="1273"/>
      <c r="AE250" s="1273"/>
      <c r="AF250" s="1273"/>
      <c r="AG250" s="1273"/>
      <c r="AH250" s="1273"/>
      <c r="AI250" s="1273"/>
      <c r="AJ250" s="1273"/>
      <c r="AK250" s="1273"/>
      <c r="AL250" s="1273"/>
      <c r="AM250" s="1269"/>
    </row>
    <row r="251" spans="1:39" ht="15.75">
      <c r="A251" s="733"/>
      <c r="B251" s="1414" t="s">
        <v>55</v>
      </c>
      <c r="C251" s="756"/>
      <c r="D251" s="756"/>
      <c r="E251" s="756"/>
      <c r="F251" s="757"/>
      <c r="G251" s="762">
        <v>3</v>
      </c>
      <c r="H251" s="740">
        <f t="shared" si="15"/>
        <v>90</v>
      </c>
      <c r="I251" s="2162"/>
      <c r="J251" s="2165"/>
      <c r="K251" s="2166"/>
      <c r="L251" s="2166"/>
      <c r="M251" s="2167"/>
      <c r="N251" s="746"/>
      <c r="O251" s="2615"/>
      <c r="P251" s="2616"/>
      <c r="Q251" s="747"/>
      <c r="R251" s="2609"/>
      <c r="S251" s="2610"/>
      <c r="T251" s="747"/>
      <c r="U251" s="749"/>
      <c r="V251" s="750"/>
      <c r="Y251" s="1273"/>
      <c r="Z251" s="1273"/>
      <c r="AA251" s="1273"/>
      <c r="AB251" s="1273"/>
      <c r="AC251" s="1273"/>
      <c r="AD251" s="1273"/>
      <c r="AE251" s="1273"/>
      <c r="AF251" s="1273"/>
      <c r="AG251" s="1273"/>
      <c r="AH251" s="1273"/>
      <c r="AI251" s="1273"/>
      <c r="AJ251" s="1273"/>
      <c r="AK251" s="1273"/>
      <c r="AL251" s="1273"/>
      <c r="AM251" s="1269"/>
    </row>
    <row r="252" spans="1:39" ht="15.75">
      <c r="A252" s="733"/>
      <c r="B252" s="1413" t="s">
        <v>56</v>
      </c>
      <c r="C252" s="756"/>
      <c r="D252" s="756"/>
      <c r="E252" s="756"/>
      <c r="F252" s="757"/>
      <c r="G252" s="752">
        <v>7</v>
      </c>
      <c r="H252" s="753">
        <f t="shared" si="15"/>
        <v>210</v>
      </c>
      <c r="I252" s="774">
        <f>SUM(J252:L252)</f>
        <v>12</v>
      </c>
      <c r="J252" s="743">
        <v>12</v>
      </c>
      <c r="K252" s="742"/>
      <c r="L252" s="744"/>
      <c r="M252" s="775">
        <f>H252-I252</f>
        <v>198</v>
      </c>
      <c r="N252" s="746"/>
      <c r="O252" s="2615"/>
      <c r="P252" s="2616"/>
      <c r="Q252" s="747"/>
      <c r="R252" s="2609"/>
      <c r="S252" s="2610"/>
      <c r="T252" s="747"/>
      <c r="U252" s="749"/>
      <c r="V252" s="750"/>
      <c r="Y252" s="1273"/>
      <c r="Z252" s="1273"/>
      <c r="AA252" s="1273"/>
      <c r="AB252" s="1273"/>
      <c r="AC252" s="1273"/>
      <c r="AD252" s="1273"/>
      <c r="AE252" s="1273"/>
      <c r="AF252" s="1273"/>
      <c r="AG252" s="1273"/>
      <c r="AH252" s="1273"/>
      <c r="AI252" s="1273"/>
      <c r="AJ252" s="1273"/>
      <c r="AK252" s="1273"/>
      <c r="AL252" s="1273"/>
      <c r="AM252" s="1269"/>
    </row>
    <row r="253" spans="1:46" ht="15.75">
      <c r="A253" s="733" t="s">
        <v>358</v>
      </c>
      <c r="B253" s="1413" t="s">
        <v>359</v>
      </c>
      <c r="C253" s="756"/>
      <c r="D253" s="756">
        <v>5</v>
      </c>
      <c r="E253" s="756"/>
      <c r="F253" s="757"/>
      <c r="G253" s="752">
        <v>3</v>
      </c>
      <c r="H253" s="753">
        <f t="shared" si="15"/>
        <v>90</v>
      </c>
      <c r="I253" s="776">
        <v>8</v>
      </c>
      <c r="J253" s="742" t="s">
        <v>127</v>
      </c>
      <c r="K253" s="742"/>
      <c r="L253" s="744"/>
      <c r="M253" s="775">
        <f>H253-I253</f>
        <v>82</v>
      </c>
      <c r="N253" s="746"/>
      <c r="O253" s="2615"/>
      <c r="P253" s="2616"/>
      <c r="Q253" s="747"/>
      <c r="R253" s="2609"/>
      <c r="S253" s="2610"/>
      <c r="T253" s="2081" t="s">
        <v>127</v>
      </c>
      <c r="U253" s="749"/>
      <c r="V253" s="750"/>
      <c r="Y253" s="1273"/>
      <c r="Z253" s="1273"/>
      <c r="AA253" s="1273"/>
      <c r="AB253" s="1273"/>
      <c r="AC253" s="1273"/>
      <c r="AD253" s="1273"/>
      <c r="AE253" s="1273"/>
      <c r="AF253" s="1273"/>
      <c r="AG253" s="1273">
        <v>8</v>
      </c>
      <c r="AH253" s="1273"/>
      <c r="AI253" s="1273"/>
      <c r="AJ253" s="1273"/>
      <c r="AK253" s="1273">
        <v>8</v>
      </c>
      <c r="AL253" s="1273"/>
      <c r="AM253" s="1269"/>
      <c r="AT253" s="27">
        <v>3</v>
      </c>
    </row>
    <row r="254" spans="1:46" ht="15.75">
      <c r="A254" s="733" t="s">
        <v>360</v>
      </c>
      <c r="B254" s="1413" t="s">
        <v>359</v>
      </c>
      <c r="C254" s="756" t="s">
        <v>558</v>
      </c>
      <c r="D254" s="756"/>
      <c r="E254" s="756"/>
      <c r="F254" s="757"/>
      <c r="G254" s="752">
        <v>4</v>
      </c>
      <c r="H254" s="753">
        <f t="shared" si="15"/>
        <v>120</v>
      </c>
      <c r="I254" s="776">
        <v>4</v>
      </c>
      <c r="J254" s="742" t="s">
        <v>116</v>
      </c>
      <c r="K254" s="742"/>
      <c r="L254" s="744"/>
      <c r="M254" s="775">
        <f>H254-I254</f>
        <v>116</v>
      </c>
      <c r="N254" s="746"/>
      <c r="O254" s="2615"/>
      <c r="P254" s="2616"/>
      <c r="Q254" s="747"/>
      <c r="R254" s="2609"/>
      <c r="S254" s="2610"/>
      <c r="T254" s="747"/>
      <c r="U254" s="749" t="s">
        <v>116</v>
      </c>
      <c r="V254" s="750"/>
      <c r="Y254" s="1273"/>
      <c r="Z254" s="1273"/>
      <c r="AA254" s="1273"/>
      <c r="AB254" s="1273"/>
      <c r="AC254" s="1273"/>
      <c r="AD254" s="1273"/>
      <c r="AE254" s="1273"/>
      <c r="AF254" s="1273"/>
      <c r="AG254" s="1273"/>
      <c r="AH254" s="1273"/>
      <c r="AI254" s="1273">
        <v>4</v>
      </c>
      <c r="AJ254" s="1273"/>
      <c r="AK254" s="1273">
        <v>4</v>
      </c>
      <c r="AL254" s="1273"/>
      <c r="AM254" s="1269"/>
      <c r="AT254" s="27">
        <v>3</v>
      </c>
    </row>
    <row r="255" spans="1:39" ht="31.5">
      <c r="A255" s="733" t="s">
        <v>361</v>
      </c>
      <c r="B255" s="2168" t="s">
        <v>362</v>
      </c>
      <c r="C255" s="756"/>
      <c r="D255" s="756"/>
      <c r="E255" s="756"/>
      <c r="F255" s="757"/>
      <c r="G255" s="752">
        <f>G256+G257</f>
        <v>4</v>
      </c>
      <c r="H255" s="753">
        <f>G255*30</f>
        <v>120</v>
      </c>
      <c r="I255" s="2162"/>
      <c r="J255" s="742"/>
      <c r="K255" s="742"/>
      <c r="L255" s="742"/>
      <c r="M255" s="775"/>
      <c r="N255" s="746"/>
      <c r="O255" s="2615"/>
      <c r="P255" s="2616"/>
      <c r="Q255" s="747"/>
      <c r="R255" s="2609"/>
      <c r="S255" s="2610"/>
      <c r="T255" s="747"/>
      <c r="U255" s="749"/>
      <c r="V255" s="750"/>
      <c r="Y255" s="1273"/>
      <c r="Z255" s="1273"/>
      <c r="AA255" s="1273"/>
      <c r="AB255" s="1273"/>
      <c r="AC255" s="1273"/>
      <c r="AD255" s="1273"/>
      <c r="AE255" s="1273"/>
      <c r="AF255" s="1273"/>
      <c r="AG255" s="1273"/>
      <c r="AH255" s="1273"/>
      <c r="AI255" s="1273"/>
      <c r="AJ255" s="1273"/>
      <c r="AK255" s="1273"/>
      <c r="AL255" s="1273"/>
      <c r="AM255" s="1269"/>
    </row>
    <row r="256" spans="1:39" ht="15.75">
      <c r="A256" s="733"/>
      <c r="B256" s="1414" t="s">
        <v>55</v>
      </c>
      <c r="C256" s="756"/>
      <c r="D256" s="756"/>
      <c r="E256" s="756"/>
      <c r="F256" s="757"/>
      <c r="G256" s="762">
        <v>1</v>
      </c>
      <c r="H256" s="740">
        <f>G256*30</f>
        <v>30</v>
      </c>
      <c r="I256" s="2162"/>
      <c r="J256" s="742"/>
      <c r="K256" s="742"/>
      <c r="L256" s="742"/>
      <c r="M256" s="775"/>
      <c r="N256" s="746"/>
      <c r="O256" s="2615"/>
      <c r="P256" s="2616"/>
      <c r="Q256" s="747"/>
      <c r="R256" s="2609"/>
      <c r="S256" s="2610"/>
      <c r="T256" s="747"/>
      <c r="U256" s="749"/>
      <c r="V256" s="750"/>
      <c r="Y256" s="1273"/>
      <c r="Z256" s="1273"/>
      <c r="AA256" s="1273"/>
      <c r="AB256" s="1273"/>
      <c r="AC256" s="1273"/>
      <c r="AD256" s="1273"/>
      <c r="AE256" s="1273"/>
      <c r="AF256" s="1273"/>
      <c r="AG256" s="1273"/>
      <c r="AH256" s="1273"/>
      <c r="AI256" s="1273"/>
      <c r="AJ256" s="1273"/>
      <c r="AK256" s="1273"/>
      <c r="AL256" s="1273"/>
      <c r="AM256" s="1269"/>
    </row>
    <row r="257" spans="1:46" ht="15.75">
      <c r="A257" s="733" t="s">
        <v>363</v>
      </c>
      <c r="B257" s="1413" t="s">
        <v>56</v>
      </c>
      <c r="C257" s="756" t="s">
        <v>558</v>
      </c>
      <c r="D257" s="756"/>
      <c r="E257" s="756"/>
      <c r="F257" s="757"/>
      <c r="G257" s="752">
        <v>3</v>
      </c>
      <c r="H257" s="753">
        <f>G257*30</f>
        <v>90</v>
      </c>
      <c r="I257" s="741">
        <v>8</v>
      </c>
      <c r="J257" s="742" t="s">
        <v>116</v>
      </c>
      <c r="K257" s="744" t="s">
        <v>333</v>
      </c>
      <c r="L257" s="742"/>
      <c r="M257" s="775">
        <f>H257-I257</f>
        <v>82</v>
      </c>
      <c r="N257" s="746"/>
      <c r="O257" s="2615"/>
      <c r="P257" s="2616"/>
      <c r="Q257" s="747"/>
      <c r="R257" s="2609"/>
      <c r="S257" s="2610"/>
      <c r="T257" s="747"/>
      <c r="U257" s="749" t="s">
        <v>115</v>
      </c>
      <c r="V257" s="750"/>
      <c r="Y257" s="1273"/>
      <c r="Z257" s="1273"/>
      <c r="AA257" s="1273"/>
      <c r="AB257" s="1273"/>
      <c r="AC257" s="1273"/>
      <c r="AD257" s="1273"/>
      <c r="AE257" s="1273"/>
      <c r="AF257" s="1273"/>
      <c r="AG257" s="1273"/>
      <c r="AH257" s="1273"/>
      <c r="AI257" s="1273">
        <v>4</v>
      </c>
      <c r="AJ257" s="1273">
        <v>4</v>
      </c>
      <c r="AK257" s="1273">
        <v>4</v>
      </c>
      <c r="AL257" s="1273"/>
      <c r="AM257" s="1269">
        <v>4</v>
      </c>
      <c r="AT257" s="27">
        <v>3</v>
      </c>
    </row>
    <row r="258" spans="1:39" ht="21" customHeight="1">
      <c r="A258" s="733" t="s">
        <v>364</v>
      </c>
      <c r="B258" s="1414" t="s">
        <v>365</v>
      </c>
      <c r="C258" s="778"/>
      <c r="D258" s="756"/>
      <c r="E258" s="778"/>
      <c r="F258" s="779"/>
      <c r="G258" s="780">
        <f>G259+G260</f>
        <v>10</v>
      </c>
      <c r="H258" s="753">
        <f aca="true" t="shared" si="16" ref="H258:H286">G258*30</f>
        <v>300</v>
      </c>
      <c r="I258" s="774"/>
      <c r="J258" s="742"/>
      <c r="K258" s="742"/>
      <c r="L258" s="744"/>
      <c r="M258" s="781"/>
      <c r="N258" s="746"/>
      <c r="O258" s="2615"/>
      <c r="P258" s="2616"/>
      <c r="Q258" s="747"/>
      <c r="R258" s="2609"/>
      <c r="S258" s="2610"/>
      <c r="T258" s="747"/>
      <c r="U258" s="749"/>
      <c r="V258" s="750"/>
      <c r="Y258" s="1273"/>
      <c r="Z258" s="1273"/>
      <c r="AA258" s="1273"/>
      <c r="AB258" s="1273"/>
      <c r="AC258" s="1273"/>
      <c r="AD258" s="1273"/>
      <c r="AE258" s="1273"/>
      <c r="AF258" s="1273"/>
      <c r="AG258" s="1273"/>
      <c r="AH258" s="1273"/>
      <c r="AI258" s="1273"/>
      <c r="AJ258" s="1273"/>
      <c r="AK258" s="1273"/>
      <c r="AL258" s="1273"/>
      <c r="AM258" s="1269"/>
    </row>
    <row r="259" spans="1:39" ht="15.75">
      <c r="A259" s="733"/>
      <c r="B259" s="1414" t="s">
        <v>55</v>
      </c>
      <c r="C259" s="778"/>
      <c r="D259" s="756"/>
      <c r="E259" s="778"/>
      <c r="F259" s="779"/>
      <c r="G259" s="782">
        <v>2</v>
      </c>
      <c r="H259" s="740">
        <f t="shared" si="16"/>
        <v>60</v>
      </c>
      <c r="I259" s="776"/>
      <c r="J259" s="742"/>
      <c r="K259" s="742"/>
      <c r="L259" s="744"/>
      <c r="M259" s="781"/>
      <c r="N259" s="746"/>
      <c r="O259" s="2615"/>
      <c r="P259" s="2616"/>
      <c r="Q259" s="747"/>
      <c r="R259" s="2609"/>
      <c r="S259" s="2610"/>
      <c r="T259" s="747"/>
      <c r="U259" s="749"/>
      <c r="V259" s="750"/>
      <c r="Y259" s="1273"/>
      <c r="Z259" s="1273"/>
      <c r="AA259" s="1273"/>
      <c r="AB259" s="1273"/>
      <c r="AC259" s="1273"/>
      <c r="AD259" s="1273"/>
      <c r="AE259" s="1273"/>
      <c r="AF259" s="1273"/>
      <c r="AG259" s="1273"/>
      <c r="AH259" s="1273"/>
      <c r="AI259" s="1273"/>
      <c r="AJ259" s="1273"/>
      <c r="AK259" s="1273"/>
      <c r="AL259" s="1273"/>
      <c r="AM259" s="1269"/>
    </row>
    <row r="260" spans="1:39" ht="15.75">
      <c r="A260" s="733"/>
      <c r="B260" s="1413" t="s">
        <v>56</v>
      </c>
      <c r="C260" s="756"/>
      <c r="D260" s="756"/>
      <c r="E260" s="756"/>
      <c r="F260" s="757"/>
      <c r="G260" s="780">
        <f>G261+G262+G263</f>
        <v>8</v>
      </c>
      <c r="H260" s="753">
        <f t="shared" si="16"/>
        <v>240</v>
      </c>
      <c r="I260" s="774">
        <f>SUM(J260:L260)</f>
        <v>28</v>
      </c>
      <c r="J260" s="743">
        <v>16</v>
      </c>
      <c r="K260" s="742">
        <v>8</v>
      </c>
      <c r="L260" s="783">
        <v>4</v>
      </c>
      <c r="M260" s="775">
        <f>H260-I260</f>
        <v>212</v>
      </c>
      <c r="N260" s="746"/>
      <c r="O260" s="2615"/>
      <c r="P260" s="2616"/>
      <c r="Q260" s="747"/>
      <c r="R260" s="2609"/>
      <c r="S260" s="2610"/>
      <c r="T260" s="747"/>
      <c r="U260" s="749"/>
      <c r="V260" s="750"/>
      <c r="Y260" s="1273"/>
      <c r="Z260" s="1273"/>
      <c r="AA260" s="1273"/>
      <c r="AB260" s="1273"/>
      <c r="AC260" s="1273"/>
      <c r="AD260" s="1273"/>
      <c r="AE260" s="1273"/>
      <c r="AF260" s="1273"/>
      <c r="AG260" s="1273"/>
      <c r="AH260" s="1273"/>
      <c r="AI260" s="1273"/>
      <c r="AJ260" s="1273"/>
      <c r="AK260" s="1273"/>
      <c r="AL260" s="1273"/>
      <c r="AM260" s="1269"/>
    </row>
    <row r="261" spans="1:46" ht="15.75">
      <c r="A261" s="733" t="s">
        <v>366</v>
      </c>
      <c r="B261" s="1413" t="s">
        <v>367</v>
      </c>
      <c r="C261" s="756"/>
      <c r="D261" s="756">
        <v>3</v>
      </c>
      <c r="E261" s="756"/>
      <c r="F261" s="757"/>
      <c r="G261" s="780">
        <v>3</v>
      </c>
      <c r="H261" s="753">
        <f t="shared" si="16"/>
        <v>90</v>
      </c>
      <c r="I261" s="776">
        <v>12</v>
      </c>
      <c r="J261" s="742" t="s">
        <v>127</v>
      </c>
      <c r="K261" s="742" t="s">
        <v>116</v>
      </c>
      <c r="L261" s="744"/>
      <c r="M261" s="775">
        <f>H261-I261</f>
        <v>78</v>
      </c>
      <c r="N261" s="746"/>
      <c r="O261" s="2615"/>
      <c r="P261" s="2616"/>
      <c r="Q261" s="2081" t="s">
        <v>125</v>
      </c>
      <c r="R261" s="2609"/>
      <c r="S261" s="2610"/>
      <c r="T261" s="2081"/>
      <c r="U261" s="749"/>
      <c r="V261" s="750"/>
      <c r="Y261" s="1273"/>
      <c r="Z261" s="1273"/>
      <c r="AA261" s="1273"/>
      <c r="AB261" s="1273"/>
      <c r="AC261" s="1273">
        <v>12</v>
      </c>
      <c r="AD261" s="1273">
        <v>0</v>
      </c>
      <c r="AE261" s="1273"/>
      <c r="AF261" s="1273"/>
      <c r="AG261" s="1273"/>
      <c r="AH261" s="1273"/>
      <c r="AI261" s="1273"/>
      <c r="AJ261" s="1273"/>
      <c r="AK261" s="1273">
        <v>8</v>
      </c>
      <c r="AL261" s="1273"/>
      <c r="AM261" s="1269">
        <v>4</v>
      </c>
      <c r="AT261" s="27">
        <v>2</v>
      </c>
    </row>
    <row r="262" spans="1:46" ht="15.75">
      <c r="A262" s="733" t="s">
        <v>368</v>
      </c>
      <c r="B262" s="1413" t="s">
        <v>367</v>
      </c>
      <c r="C262" s="756">
        <v>4</v>
      </c>
      <c r="D262" s="756"/>
      <c r="E262" s="756"/>
      <c r="F262" s="757"/>
      <c r="G262" s="780">
        <v>3.5</v>
      </c>
      <c r="H262" s="753">
        <f t="shared" si="16"/>
        <v>105</v>
      </c>
      <c r="I262" s="776">
        <v>12</v>
      </c>
      <c r="J262" s="742" t="s">
        <v>127</v>
      </c>
      <c r="K262" s="742" t="s">
        <v>333</v>
      </c>
      <c r="L262" s="744"/>
      <c r="M262" s="775">
        <f>H262-I262</f>
        <v>93</v>
      </c>
      <c r="N262" s="746"/>
      <c r="O262" s="2615"/>
      <c r="P262" s="2616"/>
      <c r="Q262" s="2081"/>
      <c r="R262" s="2623" t="s">
        <v>113</v>
      </c>
      <c r="S262" s="2627"/>
      <c r="T262" s="2081"/>
      <c r="U262" s="749"/>
      <c r="V262" s="750"/>
      <c r="Y262" s="1273"/>
      <c r="Z262" s="1273"/>
      <c r="AA262" s="1273"/>
      <c r="AB262" s="1273"/>
      <c r="AC262" s="1273"/>
      <c r="AD262" s="1273"/>
      <c r="AE262" s="1273">
        <v>8</v>
      </c>
      <c r="AF262" s="1273">
        <v>4</v>
      </c>
      <c r="AG262" s="1273"/>
      <c r="AH262" s="1273"/>
      <c r="AI262" s="1273"/>
      <c r="AJ262" s="1273"/>
      <c r="AK262" s="1273">
        <v>8</v>
      </c>
      <c r="AL262" s="1273"/>
      <c r="AM262" s="1269">
        <v>4</v>
      </c>
      <c r="AT262" s="27">
        <v>2</v>
      </c>
    </row>
    <row r="263" spans="1:46" ht="15.75">
      <c r="A263" s="733" t="s">
        <v>369</v>
      </c>
      <c r="B263" s="1413" t="s">
        <v>370</v>
      </c>
      <c r="C263" s="756"/>
      <c r="D263" s="756"/>
      <c r="E263" s="756"/>
      <c r="F263" s="784">
        <v>4</v>
      </c>
      <c r="G263" s="780">
        <v>1.5</v>
      </c>
      <c r="H263" s="753">
        <f t="shared" si="16"/>
        <v>45</v>
      </c>
      <c r="I263" s="776">
        <v>4</v>
      </c>
      <c r="J263" s="742"/>
      <c r="K263" s="742"/>
      <c r="L263" s="744" t="s">
        <v>116</v>
      </c>
      <c r="M263" s="775">
        <f>H263-I263</f>
        <v>41</v>
      </c>
      <c r="N263" s="746"/>
      <c r="O263" s="2615"/>
      <c r="P263" s="2616"/>
      <c r="Q263" s="2081"/>
      <c r="R263" s="2623" t="s">
        <v>116</v>
      </c>
      <c r="S263" s="2624"/>
      <c r="T263" s="2081"/>
      <c r="U263" s="749"/>
      <c r="V263" s="750"/>
      <c r="Y263" s="1273"/>
      <c r="Z263" s="1273"/>
      <c r="AA263" s="1273"/>
      <c r="AB263" s="1273"/>
      <c r="AC263" s="1273"/>
      <c r="AD263" s="1273"/>
      <c r="AE263" s="1273">
        <v>4</v>
      </c>
      <c r="AF263" s="1273"/>
      <c r="AG263" s="1273"/>
      <c r="AH263" s="1273"/>
      <c r="AI263" s="1273"/>
      <c r="AJ263" s="1273"/>
      <c r="AK263" s="1273"/>
      <c r="AL263" s="1273">
        <v>4</v>
      </c>
      <c r="AM263" s="1269"/>
      <c r="AT263" s="27">
        <v>2</v>
      </c>
    </row>
    <row r="264" spans="1:39" ht="31.5">
      <c r="A264" s="733" t="s">
        <v>371</v>
      </c>
      <c r="B264" s="2168" t="s">
        <v>372</v>
      </c>
      <c r="C264" s="756"/>
      <c r="D264" s="756"/>
      <c r="E264" s="778"/>
      <c r="F264" s="779"/>
      <c r="G264" s="785">
        <f>G265+G266</f>
        <v>8</v>
      </c>
      <c r="H264" s="753">
        <f t="shared" si="16"/>
        <v>240</v>
      </c>
      <c r="I264" s="786"/>
      <c r="J264" s="787"/>
      <c r="K264" s="788"/>
      <c r="L264" s="787"/>
      <c r="M264" s="789"/>
      <c r="N264" s="2169"/>
      <c r="O264" s="2615"/>
      <c r="P264" s="2616"/>
      <c r="Q264" s="2084"/>
      <c r="R264" s="2625"/>
      <c r="S264" s="2626"/>
      <c r="T264" s="2084"/>
      <c r="U264" s="793"/>
      <c r="V264" s="2148"/>
      <c r="Y264" s="1273"/>
      <c r="Z264" s="1273"/>
      <c r="AA264" s="1273"/>
      <c r="AB264" s="1273"/>
      <c r="AC264" s="1273"/>
      <c r="AD264" s="1273"/>
      <c r="AE264" s="1273"/>
      <c r="AF264" s="1273"/>
      <c r="AG264" s="1273"/>
      <c r="AH264" s="1273"/>
      <c r="AI264" s="1273"/>
      <c r="AJ264" s="1273"/>
      <c r="AK264" s="1273"/>
      <c r="AL264" s="1273"/>
      <c r="AM264" s="1269"/>
    </row>
    <row r="265" spans="1:39" ht="15.75">
      <c r="A265" s="733"/>
      <c r="B265" s="1414" t="s">
        <v>55</v>
      </c>
      <c r="C265" s="756"/>
      <c r="D265" s="756"/>
      <c r="E265" s="778"/>
      <c r="F265" s="779"/>
      <c r="G265" s="794">
        <v>3</v>
      </c>
      <c r="H265" s="740">
        <f t="shared" si="16"/>
        <v>90</v>
      </c>
      <c r="I265" s="786"/>
      <c r="J265" s="787"/>
      <c r="K265" s="788"/>
      <c r="L265" s="787"/>
      <c r="M265" s="789"/>
      <c r="N265" s="2169"/>
      <c r="O265" s="2615"/>
      <c r="P265" s="2616"/>
      <c r="Q265" s="2084"/>
      <c r="R265" s="2625"/>
      <c r="S265" s="2626"/>
      <c r="T265" s="2084"/>
      <c r="U265" s="793"/>
      <c r="V265" s="2148"/>
      <c r="Y265" s="1273"/>
      <c r="Z265" s="1273"/>
      <c r="AA265" s="1273"/>
      <c r="AB265" s="1273"/>
      <c r="AC265" s="1273"/>
      <c r="AD265" s="1273"/>
      <c r="AE265" s="1273"/>
      <c r="AF265" s="1273"/>
      <c r="AG265" s="1273"/>
      <c r="AH265" s="1273"/>
      <c r="AI265" s="1273"/>
      <c r="AJ265" s="1273"/>
      <c r="AK265" s="1273"/>
      <c r="AL265" s="1273"/>
      <c r="AM265" s="1269"/>
    </row>
    <row r="266" spans="1:39" ht="15.75">
      <c r="A266" s="733"/>
      <c r="B266" s="1413" t="s">
        <v>56</v>
      </c>
      <c r="C266" s="756"/>
      <c r="D266" s="756"/>
      <c r="E266" s="778"/>
      <c r="F266" s="779"/>
      <c r="G266" s="785">
        <f>G267+G268</f>
        <v>5</v>
      </c>
      <c r="H266" s="753">
        <f t="shared" si="16"/>
        <v>150</v>
      </c>
      <c r="I266" s="795">
        <v>16</v>
      </c>
      <c r="J266" s="743">
        <v>8</v>
      </c>
      <c r="K266" s="783">
        <v>2</v>
      </c>
      <c r="L266" s="743">
        <v>6</v>
      </c>
      <c r="M266" s="775">
        <f>SUM(M267:M268)</f>
        <v>134</v>
      </c>
      <c r="N266" s="2169"/>
      <c r="O266" s="2615"/>
      <c r="P266" s="2616"/>
      <c r="Q266" s="2084"/>
      <c r="R266" s="2625"/>
      <c r="S266" s="2626"/>
      <c r="T266" s="2084"/>
      <c r="U266" s="793"/>
      <c r="V266" s="2148"/>
      <c r="Y266" s="1273"/>
      <c r="Z266" s="1273"/>
      <c r="AA266" s="1273"/>
      <c r="AB266" s="1273"/>
      <c r="AC266" s="1273"/>
      <c r="AD266" s="1273"/>
      <c r="AE266" s="1273"/>
      <c r="AF266" s="1273"/>
      <c r="AG266" s="1273"/>
      <c r="AH266" s="1273"/>
      <c r="AI266" s="1273"/>
      <c r="AJ266" s="1273"/>
      <c r="AK266" s="1273"/>
      <c r="AL266" s="1273"/>
      <c r="AM266" s="1269"/>
    </row>
    <row r="267" spans="1:46" ht="15.75">
      <c r="A267" s="733" t="s">
        <v>373</v>
      </c>
      <c r="B267" s="2170" t="s">
        <v>374</v>
      </c>
      <c r="C267" s="756">
        <v>5</v>
      </c>
      <c r="D267" s="756"/>
      <c r="E267" s="778"/>
      <c r="F267" s="779"/>
      <c r="G267" s="785">
        <v>4</v>
      </c>
      <c r="H267" s="753">
        <f t="shared" si="16"/>
        <v>120</v>
      </c>
      <c r="I267" s="776">
        <v>12</v>
      </c>
      <c r="J267" s="742" t="s">
        <v>127</v>
      </c>
      <c r="K267" s="742" t="s">
        <v>128</v>
      </c>
      <c r="L267" s="742" t="s">
        <v>128</v>
      </c>
      <c r="M267" s="781">
        <f>H267-I267</f>
        <v>108</v>
      </c>
      <c r="N267" s="2169"/>
      <c r="O267" s="2615"/>
      <c r="P267" s="2616"/>
      <c r="Q267" s="2084"/>
      <c r="R267" s="2625"/>
      <c r="S267" s="2626"/>
      <c r="T267" s="797" t="s">
        <v>113</v>
      </c>
      <c r="U267" s="798"/>
      <c r="V267" s="2148"/>
      <c r="Y267" s="1273"/>
      <c r="Z267" s="1273"/>
      <c r="AA267" s="1273"/>
      <c r="AB267" s="1273"/>
      <c r="AC267" s="1273"/>
      <c r="AD267" s="1273"/>
      <c r="AE267" s="1273"/>
      <c r="AF267" s="1273"/>
      <c r="AG267" s="1273">
        <v>8</v>
      </c>
      <c r="AH267" s="1273">
        <v>4</v>
      </c>
      <c r="AI267" s="1273"/>
      <c r="AJ267" s="1273"/>
      <c r="AK267" s="1273">
        <v>8</v>
      </c>
      <c r="AL267" s="1273">
        <v>2</v>
      </c>
      <c r="AM267" s="1269">
        <v>2</v>
      </c>
      <c r="AT267" s="27">
        <v>3</v>
      </c>
    </row>
    <row r="268" spans="1:46" ht="33.75" customHeight="1">
      <c r="A268" s="733" t="s">
        <v>375</v>
      </c>
      <c r="B268" s="2170" t="s">
        <v>534</v>
      </c>
      <c r="C268" s="756"/>
      <c r="D268" s="756"/>
      <c r="E268" s="756"/>
      <c r="F268" s="784" t="s">
        <v>558</v>
      </c>
      <c r="G268" s="785">
        <v>1</v>
      </c>
      <c r="H268" s="753">
        <f t="shared" si="16"/>
        <v>30</v>
      </c>
      <c r="I268" s="776">
        <v>4</v>
      </c>
      <c r="J268" s="799"/>
      <c r="K268" s="799"/>
      <c r="L268" s="742" t="s">
        <v>116</v>
      </c>
      <c r="M268" s="800">
        <f>H268-I268</f>
        <v>26</v>
      </c>
      <c r="N268" s="2169"/>
      <c r="O268" s="2615"/>
      <c r="P268" s="2616"/>
      <c r="Q268" s="2084"/>
      <c r="R268" s="2625"/>
      <c r="S268" s="2626"/>
      <c r="T268" s="797"/>
      <c r="U268" s="798" t="s">
        <v>116</v>
      </c>
      <c r="V268" s="2148"/>
      <c r="Y268" s="1273"/>
      <c r="Z268" s="1273"/>
      <c r="AA268" s="1273"/>
      <c r="AB268" s="1273"/>
      <c r="AC268" s="1273"/>
      <c r="AD268" s="1273"/>
      <c r="AE268" s="1273"/>
      <c r="AF268" s="1273"/>
      <c r="AG268" s="1273"/>
      <c r="AH268" s="1273"/>
      <c r="AI268" s="1273">
        <v>4</v>
      </c>
      <c r="AJ268" s="1273"/>
      <c r="AK268" s="1273"/>
      <c r="AL268" s="1273">
        <v>4</v>
      </c>
      <c r="AM268" s="1269"/>
      <c r="AT268" s="27">
        <v>3</v>
      </c>
    </row>
    <row r="269" spans="1:39" ht="31.5">
      <c r="A269" s="733" t="s">
        <v>376</v>
      </c>
      <c r="B269" s="2171" t="s">
        <v>377</v>
      </c>
      <c r="C269" s="778"/>
      <c r="D269" s="756"/>
      <c r="E269" s="778"/>
      <c r="F269" s="779"/>
      <c r="G269" s="752">
        <f>G270+G271</f>
        <v>11</v>
      </c>
      <c r="H269" s="753">
        <f t="shared" si="16"/>
        <v>330</v>
      </c>
      <c r="I269" s="802"/>
      <c r="J269" s="803"/>
      <c r="K269" s="803"/>
      <c r="L269" s="804"/>
      <c r="M269" s="805"/>
      <c r="N269" s="746"/>
      <c r="O269" s="2615"/>
      <c r="P269" s="2616"/>
      <c r="Q269" s="747"/>
      <c r="R269" s="2625"/>
      <c r="S269" s="2626"/>
      <c r="T269" s="747"/>
      <c r="U269" s="749"/>
      <c r="V269" s="750"/>
      <c r="Y269" s="1298"/>
      <c r="Z269" s="1298"/>
      <c r="AA269" s="1298"/>
      <c r="AB269" s="1298"/>
      <c r="AC269" s="1298"/>
      <c r="AD269" s="1298"/>
      <c r="AE269" s="1298"/>
      <c r="AF269" s="1298"/>
      <c r="AG269" s="1298"/>
      <c r="AH269" s="1298"/>
      <c r="AI269" s="1298"/>
      <c r="AJ269" s="1298"/>
      <c r="AK269" s="1298"/>
      <c r="AL269" s="1298"/>
      <c r="AM269" s="1269"/>
    </row>
    <row r="270" spans="1:40" ht="15.75">
      <c r="A270" s="733"/>
      <c r="B270" s="1414" t="s">
        <v>55</v>
      </c>
      <c r="C270" s="778"/>
      <c r="D270" s="756"/>
      <c r="E270" s="778"/>
      <c r="F270" s="779"/>
      <c r="G270" s="762">
        <v>3</v>
      </c>
      <c r="H270" s="740">
        <f t="shared" si="16"/>
        <v>90</v>
      </c>
      <c r="I270" s="776"/>
      <c r="J270" s="742"/>
      <c r="K270" s="742"/>
      <c r="L270" s="744"/>
      <c r="M270" s="775"/>
      <c r="N270" s="746"/>
      <c r="O270" s="2615"/>
      <c r="P270" s="2616"/>
      <c r="Q270" s="747"/>
      <c r="R270" s="2625"/>
      <c r="S270" s="2626"/>
      <c r="T270" s="747"/>
      <c r="U270" s="749"/>
      <c r="V270" s="750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ht="15.75">
      <c r="A271" s="733"/>
      <c r="B271" s="1413" t="s">
        <v>56</v>
      </c>
      <c r="C271" s="756"/>
      <c r="D271" s="756"/>
      <c r="E271" s="756"/>
      <c r="F271" s="757"/>
      <c r="G271" s="752">
        <f>G272+G273+G274</f>
        <v>8</v>
      </c>
      <c r="H271" s="753">
        <f t="shared" si="16"/>
        <v>240</v>
      </c>
      <c r="I271" s="776">
        <v>28</v>
      </c>
      <c r="J271" s="743">
        <v>12</v>
      </c>
      <c r="K271" s="743">
        <v>12</v>
      </c>
      <c r="L271" s="783">
        <v>4</v>
      </c>
      <c r="M271" s="775">
        <f>H271-I271</f>
        <v>212</v>
      </c>
      <c r="N271" s="746"/>
      <c r="O271" s="2615"/>
      <c r="P271" s="2616"/>
      <c r="Q271" s="747"/>
      <c r="R271" s="2625"/>
      <c r="S271" s="2626"/>
      <c r="T271" s="747"/>
      <c r="U271" s="749"/>
      <c r="V271" s="750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6" ht="31.5">
      <c r="A272" s="733" t="s">
        <v>378</v>
      </c>
      <c r="B272" s="1413" t="s">
        <v>379</v>
      </c>
      <c r="C272" s="756"/>
      <c r="D272" s="756">
        <v>4</v>
      </c>
      <c r="E272" s="756"/>
      <c r="F272" s="757"/>
      <c r="G272" s="752">
        <v>4</v>
      </c>
      <c r="H272" s="753">
        <f t="shared" si="16"/>
        <v>120</v>
      </c>
      <c r="I272" s="776">
        <v>12</v>
      </c>
      <c r="J272" s="742" t="s">
        <v>127</v>
      </c>
      <c r="K272" s="742" t="s">
        <v>116</v>
      </c>
      <c r="L272" s="744"/>
      <c r="M272" s="775">
        <f>H272-I272</f>
        <v>108</v>
      </c>
      <c r="N272" s="746"/>
      <c r="O272" s="2615"/>
      <c r="P272" s="2616"/>
      <c r="Q272" s="747"/>
      <c r="R272" s="2623" t="s">
        <v>125</v>
      </c>
      <c r="S272" s="2624"/>
      <c r="T272" s="2081"/>
      <c r="U272" s="749"/>
      <c r="V272" s="750"/>
      <c r="Y272" s="29"/>
      <c r="Z272" s="29"/>
      <c r="AA272" s="29"/>
      <c r="AB272" s="29"/>
      <c r="AC272" s="29"/>
      <c r="AD272" s="29"/>
      <c r="AE272" s="29">
        <v>12</v>
      </c>
      <c r="AF272" s="29"/>
      <c r="AG272" s="29"/>
      <c r="AH272" s="29"/>
      <c r="AI272" s="29"/>
      <c r="AJ272" s="29"/>
      <c r="AK272" s="29">
        <v>8</v>
      </c>
      <c r="AL272" s="29"/>
      <c r="AM272" s="29">
        <v>4</v>
      </c>
      <c r="AN272" s="29"/>
      <c r="AT272" s="27">
        <v>2</v>
      </c>
    </row>
    <row r="273" spans="1:46" ht="31.5">
      <c r="A273" s="733" t="s">
        <v>380</v>
      </c>
      <c r="B273" s="1413" t="s">
        <v>379</v>
      </c>
      <c r="C273" s="756">
        <v>5</v>
      </c>
      <c r="D273" s="756"/>
      <c r="E273" s="756"/>
      <c r="F273" s="757"/>
      <c r="G273" s="752">
        <v>3</v>
      </c>
      <c r="H273" s="753">
        <f t="shared" si="16"/>
        <v>90</v>
      </c>
      <c r="I273" s="776">
        <v>12</v>
      </c>
      <c r="J273" s="742" t="s">
        <v>116</v>
      </c>
      <c r="K273" s="742" t="s">
        <v>115</v>
      </c>
      <c r="L273" s="744"/>
      <c r="M273" s="775">
        <f>H273-I273</f>
        <v>78</v>
      </c>
      <c r="N273" s="746"/>
      <c r="O273" s="2615"/>
      <c r="P273" s="2616"/>
      <c r="Q273" s="747"/>
      <c r="R273" s="2609"/>
      <c r="S273" s="2610"/>
      <c r="T273" s="2081" t="s">
        <v>113</v>
      </c>
      <c r="U273" s="749"/>
      <c r="V273" s="750"/>
      <c r="Y273" s="29"/>
      <c r="Z273" s="29"/>
      <c r="AA273" s="29"/>
      <c r="AB273" s="29"/>
      <c r="AC273" s="29"/>
      <c r="AD273" s="29"/>
      <c r="AE273" s="29"/>
      <c r="AF273" s="29"/>
      <c r="AG273" s="29">
        <v>8</v>
      </c>
      <c r="AH273" s="29">
        <v>4</v>
      </c>
      <c r="AI273" s="29"/>
      <c r="AJ273" s="29"/>
      <c r="AK273" s="29">
        <v>4</v>
      </c>
      <c r="AL273" s="29"/>
      <c r="AM273" s="29">
        <v>8</v>
      </c>
      <c r="AN273" s="29"/>
      <c r="AT273" s="27">
        <v>3</v>
      </c>
    </row>
    <row r="274" spans="1:46" ht="31.5">
      <c r="A274" s="733" t="s">
        <v>381</v>
      </c>
      <c r="B274" s="1413" t="s">
        <v>382</v>
      </c>
      <c r="C274" s="756"/>
      <c r="D274" s="756"/>
      <c r="E274" s="756"/>
      <c r="F274" s="784" t="s">
        <v>558</v>
      </c>
      <c r="G274" s="752">
        <v>1</v>
      </c>
      <c r="H274" s="753">
        <f t="shared" si="16"/>
        <v>30</v>
      </c>
      <c r="I274" s="776">
        <v>4</v>
      </c>
      <c r="J274" s="742"/>
      <c r="K274" s="742"/>
      <c r="L274" s="744" t="s">
        <v>116</v>
      </c>
      <c r="M274" s="775">
        <f>H274-I274</f>
        <v>26</v>
      </c>
      <c r="N274" s="746"/>
      <c r="O274" s="2615"/>
      <c r="P274" s="2616"/>
      <c r="Q274" s="747"/>
      <c r="R274" s="2609"/>
      <c r="S274" s="2610"/>
      <c r="T274" s="2081"/>
      <c r="U274" s="749" t="s">
        <v>116</v>
      </c>
      <c r="V274" s="750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>
        <v>4</v>
      </c>
      <c r="AJ274" s="29"/>
      <c r="AK274" s="29"/>
      <c r="AL274" s="29">
        <v>4</v>
      </c>
      <c r="AM274" s="29"/>
      <c r="AN274" s="29"/>
      <c r="AT274" s="27">
        <v>3</v>
      </c>
    </row>
    <row r="275" spans="1:40" ht="31.5">
      <c r="A275" s="733" t="s">
        <v>383</v>
      </c>
      <c r="B275" s="1414" t="s">
        <v>384</v>
      </c>
      <c r="C275" s="778"/>
      <c r="D275" s="756"/>
      <c r="E275" s="778"/>
      <c r="F275" s="779"/>
      <c r="G275" s="752">
        <f>G276+G277+G278</f>
        <v>8</v>
      </c>
      <c r="H275" s="753">
        <f t="shared" si="16"/>
        <v>240</v>
      </c>
      <c r="I275" s="776"/>
      <c r="J275" s="742"/>
      <c r="K275" s="742"/>
      <c r="L275" s="744"/>
      <c r="M275" s="775"/>
      <c r="N275" s="746"/>
      <c r="O275" s="2615"/>
      <c r="P275" s="2616"/>
      <c r="Q275" s="747"/>
      <c r="R275" s="2609"/>
      <c r="S275" s="2610"/>
      <c r="T275" s="747"/>
      <c r="U275" s="749"/>
      <c r="V275" s="2080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ht="15.75">
      <c r="A276" s="733"/>
      <c r="B276" s="1414" t="s">
        <v>55</v>
      </c>
      <c r="C276" s="778"/>
      <c r="D276" s="756"/>
      <c r="E276" s="778"/>
      <c r="F276" s="779"/>
      <c r="G276" s="762">
        <v>3</v>
      </c>
      <c r="H276" s="740">
        <f t="shared" si="16"/>
        <v>90</v>
      </c>
      <c r="I276" s="808"/>
      <c r="J276" s="809"/>
      <c r="K276" s="809"/>
      <c r="L276" s="809"/>
      <c r="M276" s="805"/>
      <c r="N276" s="746"/>
      <c r="O276" s="2615"/>
      <c r="P276" s="2616"/>
      <c r="Q276" s="747"/>
      <c r="R276" s="2609"/>
      <c r="S276" s="2610"/>
      <c r="T276" s="747"/>
      <c r="U276" s="749"/>
      <c r="V276" s="2080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6" ht="15.75">
      <c r="A277" s="810"/>
      <c r="B277" s="1413" t="s">
        <v>56</v>
      </c>
      <c r="C277" s="756">
        <v>4</v>
      </c>
      <c r="D277" s="756"/>
      <c r="E277" s="778"/>
      <c r="F277" s="779"/>
      <c r="G277" s="752">
        <v>4</v>
      </c>
      <c r="H277" s="753">
        <f t="shared" si="16"/>
        <v>120</v>
      </c>
      <c r="I277" s="776">
        <v>14</v>
      </c>
      <c r="J277" s="742" t="s">
        <v>127</v>
      </c>
      <c r="K277" s="742" t="s">
        <v>126</v>
      </c>
      <c r="L277" s="744"/>
      <c r="M277" s="775">
        <f>H277-I277</f>
        <v>106</v>
      </c>
      <c r="N277" s="746"/>
      <c r="O277" s="2615"/>
      <c r="P277" s="2616"/>
      <c r="Q277" s="747"/>
      <c r="R277" s="2623" t="s">
        <v>129</v>
      </c>
      <c r="S277" s="2624"/>
      <c r="T277" s="811"/>
      <c r="U277" s="749"/>
      <c r="V277" s="2080"/>
      <c r="Y277" s="29"/>
      <c r="Z277" s="29"/>
      <c r="AA277" s="29"/>
      <c r="AB277" s="29"/>
      <c r="AC277" s="29"/>
      <c r="AD277" s="29"/>
      <c r="AE277" s="29">
        <v>8</v>
      </c>
      <c r="AF277" s="29">
        <v>6</v>
      </c>
      <c r="AG277" s="29"/>
      <c r="AH277" s="29"/>
      <c r="AI277" s="29"/>
      <c r="AJ277" s="29"/>
      <c r="AK277" s="29">
        <v>8</v>
      </c>
      <c r="AL277" s="29"/>
      <c r="AM277" s="29">
        <v>6</v>
      </c>
      <c r="AN277" s="29"/>
      <c r="AT277" s="27">
        <v>2</v>
      </c>
    </row>
    <row r="278" spans="1:46" ht="31.5">
      <c r="A278" s="810" t="s">
        <v>385</v>
      </c>
      <c r="B278" s="2172" t="s">
        <v>386</v>
      </c>
      <c r="C278" s="813"/>
      <c r="D278" s="814"/>
      <c r="E278" s="813"/>
      <c r="F278" s="815">
        <v>5</v>
      </c>
      <c r="G278" s="816">
        <v>1</v>
      </c>
      <c r="H278" s="817">
        <f t="shared" si="16"/>
        <v>30</v>
      </c>
      <c r="I278" s="776">
        <v>4</v>
      </c>
      <c r="J278" s="818"/>
      <c r="K278" s="818"/>
      <c r="L278" s="744" t="s">
        <v>116</v>
      </c>
      <c r="M278" s="775">
        <f>H278-I278</f>
        <v>26</v>
      </c>
      <c r="N278" s="819"/>
      <c r="O278" s="2615"/>
      <c r="P278" s="2616"/>
      <c r="Q278" s="747"/>
      <c r="R278" s="2609"/>
      <c r="S278" s="2610"/>
      <c r="T278" s="820" t="s">
        <v>116</v>
      </c>
      <c r="U278" s="749"/>
      <c r="V278" s="750"/>
      <c r="Y278" s="29"/>
      <c r="Z278" s="29"/>
      <c r="AA278" s="29"/>
      <c r="AB278" s="29"/>
      <c r="AC278" s="29"/>
      <c r="AD278" s="29"/>
      <c r="AE278" s="29"/>
      <c r="AF278" s="29"/>
      <c r="AG278" s="29">
        <v>4</v>
      </c>
      <c r="AH278" s="29"/>
      <c r="AI278" s="29"/>
      <c r="AJ278" s="29"/>
      <c r="AK278" s="29"/>
      <c r="AL278" s="29">
        <v>4</v>
      </c>
      <c r="AM278" s="29"/>
      <c r="AN278" s="29"/>
      <c r="AT278" s="27">
        <v>3</v>
      </c>
    </row>
    <row r="279" spans="1:40" ht="15.75">
      <c r="A279" s="733" t="s">
        <v>387</v>
      </c>
      <c r="B279" s="1414" t="s">
        <v>554</v>
      </c>
      <c r="C279" s="756"/>
      <c r="D279" s="756"/>
      <c r="E279" s="756"/>
      <c r="F279" s="784"/>
      <c r="G279" s="752">
        <f>G280+G281</f>
        <v>7</v>
      </c>
      <c r="H279" s="753">
        <f t="shared" si="16"/>
        <v>210</v>
      </c>
      <c r="I279" s="776"/>
      <c r="J279" s="742"/>
      <c r="K279" s="742"/>
      <c r="L279" s="744"/>
      <c r="M279" s="775"/>
      <c r="N279" s="821"/>
      <c r="O279" s="2615"/>
      <c r="P279" s="2616"/>
      <c r="Q279" s="747"/>
      <c r="R279" s="2609"/>
      <c r="S279" s="2610"/>
      <c r="T279" s="2081"/>
      <c r="U279" s="749"/>
      <c r="V279" s="750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ht="15.75">
      <c r="A280" s="733"/>
      <c r="B280" s="1414" t="s">
        <v>55</v>
      </c>
      <c r="C280" s="756"/>
      <c r="D280" s="756"/>
      <c r="E280" s="756"/>
      <c r="F280" s="784"/>
      <c r="G280" s="762">
        <v>2.5</v>
      </c>
      <c r="H280" s="740">
        <f t="shared" si="16"/>
        <v>75</v>
      </c>
      <c r="I280" s="776"/>
      <c r="J280" s="742"/>
      <c r="K280" s="742"/>
      <c r="L280" s="744"/>
      <c r="M280" s="775"/>
      <c r="N280" s="746"/>
      <c r="O280" s="2615"/>
      <c r="P280" s="2616"/>
      <c r="Q280" s="747"/>
      <c r="R280" s="2609"/>
      <c r="S280" s="2610"/>
      <c r="T280" s="2081"/>
      <c r="U280" s="749"/>
      <c r="V280" s="750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6" ht="15.75">
      <c r="A281" s="733" t="s">
        <v>388</v>
      </c>
      <c r="B281" s="1413" t="s">
        <v>56</v>
      </c>
      <c r="C281" s="756"/>
      <c r="D281" s="756">
        <v>5</v>
      </c>
      <c r="E281" s="778"/>
      <c r="F281" s="779"/>
      <c r="G281" s="822">
        <v>4.5</v>
      </c>
      <c r="H281" s="753">
        <f t="shared" si="16"/>
        <v>135</v>
      </c>
      <c r="I281" s="776">
        <v>6</v>
      </c>
      <c r="J281" s="742" t="s">
        <v>116</v>
      </c>
      <c r="K281" s="823"/>
      <c r="L281" s="742" t="s">
        <v>128</v>
      </c>
      <c r="M281" s="781">
        <f>H281-I281</f>
        <v>129</v>
      </c>
      <c r="N281" s="746"/>
      <c r="O281" s="2615"/>
      <c r="P281" s="2616"/>
      <c r="Q281" s="747"/>
      <c r="R281" s="2609"/>
      <c r="S281" s="2610"/>
      <c r="T281" s="2081" t="s">
        <v>124</v>
      </c>
      <c r="U281" s="749"/>
      <c r="V281" s="750"/>
      <c r="Y281" s="29"/>
      <c r="Z281" s="29"/>
      <c r="AA281" s="29"/>
      <c r="AB281" s="29"/>
      <c r="AC281" s="29"/>
      <c r="AD281" s="29"/>
      <c r="AE281" s="29"/>
      <c r="AF281" s="29"/>
      <c r="AG281" s="29">
        <v>4</v>
      </c>
      <c r="AH281" s="29">
        <v>2</v>
      </c>
      <c r="AI281" s="29"/>
      <c r="AJ281" s="29"/>
      <c r="AK281" s="29">
        <v>4</v>
      </c>
      <c r="AL281" s="29">
        <v>2</v>
      </c>
      <c r="AM281" s="29"/>
      <c r="AN281" s="29"/>
      <c r="AT281" s="27">
        <v>3</v>
      </c>
    </row>
    <row r="282" spans="1:40" ht="31.5">
      <c r="A282" s="733" t="s">
        <v>389</v>
      </c>
      <c r="B282" s="1415" t="s">
        <v>390</v>
      </c>
      <c r="C282" s="756"/>
      <c r="D282" s="756"/>
      <c r="E282" s="778"/>
      <c r="F282" s="779"/>
      <c r="G282" s="785">
        <f>G283+G284</f>
        <v>4</v>
      </c>
      <c r="H282" s="753">
        <f t="shared" si="16"/>
        <v>120</v>
      </c>
      <c r="I282" s="802"/>
      <c r="J282" s="803"/>
      <c r="K282" s="803"/>
      <c r="L282" s="804"/>
      <c r="M282" s="805"/>
      <c r="N282" s="746"/>
      <c r="O282" s="2615"/>
      <c r="P282" s="2616"/>
      <c r="Q282" s="747"/>
      <c r="R282" s="2609"/>
      <c r="S282" s="2610"/>
      <c r="T282" s="2081"/>
      <c r="U282" s="749"/>
      <c r="V282" s="750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ht="15.75">
      <c r="A283" s="733"/>
      <c r="B283" s="1414" t="s">
        <v>55</v>
      </c>
      <c r="C283" s="756"/>
      <c r="D283" s="756"/>
      <c r="E283" s="778"/>
      <c r="F283" s="779"/>
      <c r="G283" s="794">
        <v>0.5</v>
      </c>
      <c r="H283" s="740">
        <f t="shared" si="16"/>
        <v>15</v>
      </c>
      <c r="I283" s="802"/>
      <c r="J283" s="803"/>
      <c r="K283" s="803"/>
      <c r="L283" s="804"/>
      <c r="M283" s="805"/>
      <c r="N283" s="746"/>
      <c r="O283" s="2615"/>
      <c r="P283" s="2616"/>
      <c r="Q283" s="747"/>
      <c r="R283" s="2609"/>
      <c r="S283" s="2610"/>
      <c r="T283" s="2081"/>
      <c r="U283" s="749"/>
      <c r="V283" s="750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ht="15.75">
      <c r="A284" s="825"/>
      <c r="B284" s="2173" t="s">
        <v>56</v>
      </c>
      <c r="C284" s="827"/>
      <c r="D284" s="756"/>
      <c r="E284" s="778"/>
      <c r="F284" s="779"/>
      <c r="G284" s="785">
        <f>G285+G286</f>
        <v>3.5</v>
      </c>
      <c r="H284" s="753">
        <f>G284*30</f>
        <v>105</v>
      </c>
      <c r="I284" s="776">
        <v>16</v>
      </c>
      <c r="J284" s="743">
        <v>12</v>
      </c>
      <c r="K284" s="742"/>
      <c r="L284" s="743">
        <v>4</v>
      </c>
      <c r="M284" s="781">
        <f>H284-I284</f>
        <v>89</v>
      </c>
      <c r="N284" s="819"/>
      <c r="O284" s="2615"/>
      <c r="P284" s="2616"/>
      <c r="Q284" s="747"/>
      <c r="R284" s="2609"/>
      <c r="S284" s="2610"/>
      <c r="T284" s="2081"/>
      <c r="U284" s="749"/>
      <c r="V284" s="750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6" ht="31.5">
      <c r="A285" s="733"/>
      <c r="B285" s="1413" t="s">
        <v>415</v>
      </c>
      <c r="C285" s="756"/>
      <c r="D285" s="756">
        <v>3</v>
      </c>
      <c r="E285" s="778"/>
      <c r="F285" s="779"/>
      <c r="G285" s="785">
        <v>1</v>
      </c>
      <c r="H285" s="753">
        <f>G285*30</f>
        <v>30</v>
      </c>
      <c r="I285" s="776">
        <v>8</v>
      </c>
      <c r="J285" s="742" t="s">
        <v>587</v>
      </c>
      <c r="K285" s="823"/>
      <c r="L285" s="742" t="s">
        <v>595</v>
      </c>
      <c r="M285" s="781">
        <f>H285-I285</f>
        <v>22</v>
      </c>
      <c r="N285" s="746"/>
      <c r="O285" s="2615"/>
      <c r="P285" s="2616"/>
      <c r="Q285" s="2081" t="s">
        <v>127</v>
      </c>
      <c r="R285" s="2609"/>
      <c r="S285" s="2610"/>
      <c r="T285" s="2081"/>
      <c r="U285" s="749"/>
      <c r="V285" s="750"/>
      <c r="Y285" s="29"/>
      <c r="Z285" s="29"/>
      <c r="AA285" s="29"/>
      <c r="AB285" s="29"/>
      <c r="AC285" s="29">
        <v>8</v>
      </c>
      <c r="AD285" s="29">
        <v>0</v>
      </c>
      <c r="AE285" s="29"/>
      <c r="AF285" s="29"/>
      <c r="AG285" s="29"/>
      <c r="AH285" s="29"/>
      <c r="AI285" s="29"/>
      <c r="AJ285" s="29"/>
      <c r="AK285" s="29">
        <v>6</v>
      </c>
      <c r="AL285" s="29">
        <v>2</v>
      </c>
      <c r="AM285" s="29"/>
      <c r="AN285" s="29"/>
      <c r="AT285" s="27">
        <v>2</v>
      </c>
    </row>
    <row r="286" spans="1:46" ht="32.25" thickBot="1">
      <c r="A286" s="828"/>
      <c r="B286" s="2174" t="s">
        <v>555</v>
      </c>
      <c r="C286" s="830">
        <v>4</v>
      </c>
      <c r="D286" s="830"/>
      <c r="E286" s="831"/>
      <c r="F286" s="832"/>
      <c r="G286" s="833">
        <v>2.5</v>
      </c>
      <c r="H286" s="834">
        <f t="shared" si="16"/>
        <v>75</v>
      </c>
      <c r="I286" s="776">
        <v>8</v>
      </c>
      <c r="J286" s="742" t="s">
        <v>587</v>
      </c>
      <c r="K286" s="823"/>
      <c r="L286" s="742" t="s">
        <v>595</v>
      </c>
      <c r="M286" s="835">
        <f>H286-I286</f>
        <v>67</v>
      </c>
      <c r="N286" s="836"/>
      <c r="O286" s="2615"/>
      <c r="P286" s="2616"/>
      <c r="Q286" s="838"/>
      <c r="R286" s="2621" t="s">
        <v>127</v>
      </c>
      <c r="S286" s="2622"/>
      <c r="T286" s="840"/>
      <c r="U286" s="841"/>
      <c r="V286" s="842"/>
      <c r="Y286" s="29"/>
      <c r="Z286" s="29"/>
      <c r="AA286" s="29"/>
      <c r="AB286" s="29"/>
      <c r="AC286" s="29"/>
      <c r="AD286" s="29"/>
      <c r="AE286" s="29">
        <v>8</v>
      </c>
      <c r="AF286" s="29">
        <v>0</v>
      </c>
      <c r="AG286" s="29"/>
      <c r="AH286" s="29"/>
      <c r="AI286" s="29"/>
      <c r="AJ286" s="29"/>
      <c r="AK286" s="29">
        <v>6</v>
      </c>
      <c r="AL286" s="29">
        <v>2</v>
      </c>
      <c r="AM286" s="29"/>
      <c r="AN286" s="29"/>
      <c r="AT286" s="27">
        <v>2</v>
      </c>
    </row>
    <row r="287" spans="1:40" ht="16.5" thickBot="1">
      <c r="A287" s="2883" t="s">
        <v>391</v>
      </c>
      <c r="B287" s="2884"/>
      <c r="C287" s="2884"/>
      <c r="D287" s="2884"/>
      <c r="E287" s="2884"/>
      <c r="F287" s="2884"/>
      <c r="G287" s="2884"/>
      <c r="H287" s="2884"/>
      <c r="I287" s="2884"/>
      <c r="J287" s="2884"/>
      <c r="K287" s="2884"/>
      <c r="L287" s="2884"/>
      <c r="M287" s="2884"/>
      <c r="N287" s="2884"/>
      <c r="O287" s="2884"/>
      <c r="P287" s="2884"/>
      <c r="Q287" s="2884"/>
      <c r="R287" s="2884"/>
      <c r="S287" s="2884"/>
      <c r="T287" s="2812"/>
      <c r="U287" s="2812"/>
      <c r="V287" s="2865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</row>
    <row r="288" spans="1:40" ht="31.5">
      <c r="A288" s="715" t="s">
        <v>392</v>
      </c>
      <c r="B288" s="2175" t="s">
        <v>393</v>
      </c>
      <c r="C288" s="844"/>
      <c r="D288" s="830"/>
      <c r="E288" s="830"/>
      <c r="F288" s="845"/>
      <c r="G288" s="846">
        <f>G289+G290</f>
        <v>3</v>
      </c>
      <c r="H288" s="722">
        <f>G288*30</f>
        <v>90</v>
      </c>
      <c r="I288" s="803"/>
      <c r="J288" s="803"/>
      <c r="K288" s="803"/>
      <c r="L288" s="804"/>
      <c r="M288" s="847"/>
      <c r="N288" s="821"/>
      <c r="O288" s="2617"/>
      <c r="P288" s="2618"/>
      <c r="Q288" s="848"/>
      <c r="R288" s="2613"/>
      <c r="S288" s="2614"/>
      <c r="T288" s="849"/>
      <c r="U288" s="850"/>
      <c r="V288" s="732"/>
      <c r="Y288" s="29"/>
      <c r="Z288" s="29"/>
      <c r="AA288" s="29"/>
      <c r="AB288" s="29"/>
      <c r="AC288" s="29">
        <f>SUM(AC245:AC286)</f>
        <v>20</v>
      </c>
      <c r="AD288" s="29">
        <f aca="true" t="shared" si="17" ref="AD288:AN288">SUM(AD245:AD286)</f>
        <v>0</v>
      </c>
      <c r="AE288" s="29">
        <f t="shared" si="17"/>
        <v>40</v>
      </c>
      <c r="AF288" s="29">
        <f t="shared" si="17"/>
        <v>10</v>
      </c>
      <c r="AG288" s="29">
        <f t="shared" si="17"/>
        <v>32</v>
      </c>
      <c r="AH288" s="29">
        <f t="shared" si="17"/>
        <v>10</v>
      </c>
      <c r="AI288" s="29">
        <f t="shared" si="17"/>
        <v>24</v>
      </c>
      <c r="AJ288" s="29">
        <f t="shared" si="17"/>
        <v>12</v>
      </c>
      <c r="AK288" s="29">
        <f t="shared" si="17"/>
        <v>84</v>
      </c>
      <c r="AL288" s="29">
        <f t="shared" si="17"/>
        <v>24</v>
      </c>
      <c r="AM288" s="29">
        <f t="shared" si="17"/>
        <v>40</v>
      </c>
      <c r="AN288" s="29">
        <f t="shared" si="17"/>
        <v>0</v>
      </c>
    </row>
    <row r="289" spans="1:40" ht="15.75">
      <c r="A289" s="851"/>
      <c r="B289" s="1414" t="s">
        <v>55</v>
      </c>
      <c r="C289" s="827"/>
      <c r="D289" s="756"/>
      <c r="E289" s="756"/>
      <c r="F289" s="784"/>
      <c r="G289" s="852">
        <v>1.5</v>
      </c>
      <c r="H289" s="853">
        <f>G289*30</f>
        <v>45</v>
      </c>
      <c r="I289" s="803"/>
      <c r="J289" s="803"/>
      <c r="K289" s="803"/>
      <c r="L289" s="804"/>
      <c r="M289" s="805"/>
      <c r="N289" s="746"/>
      <c r="O289" s="2615"/>
      <c r="P289" s="2616"/>
      <c r="Q289" s="747"/>
      <c r="R289" s="2609"/>
      <c r="S289" s="2610"/>
      <c r="T289" s="2081"/>
      <c r="U289" s="749"/>
      <c r="V289" s="750"/>
      <c r="Y289" s="29"/>
      <c r="Z289" s="29"/>
      <c r="AA289" s="29"/>
      <c r="AB289" s="29"/>
      <c r="AC289" s="29"/>
      <c r="AD289" s="29"/>
      <c r="AE289" s="29"/>
      <c r="AF289" s="29"/>
      <c r="AG289" s="29">
        <v>8</v>
      </c>
      <c r="AH289" s="29"/>
      <c r="AI289" s="29"/>
      <c r="AJ289" s="29"/>
      <c r="AK289" s="29">
        <v>8</v>
      </c>
      <c r="AL289" s="29"/>
      <c r="AM289" s="29"/>
      <c r="AN289" s="29"/>
    </row>
    <row r="290" spans="1:46" ht="19.5" customHeight="1">
      <c r="A290" s="851" t="s">
        <v>394</v>
      </c>
      <c r="B290" s="1413" t="s">
        <v>56</v>
      </c>
      <c r="C290" s="827"/>
      <c r="D290" s="756">
        <v>5</v>
      </c>
      <c r="E290" s="756"/>
      <c r="F290" s="784"/>
      <c r="G290" s="846">
        <v>1.5</v>
      </c>
      <c r="H290" s="854">
        <f>G290*30</f>
        <v>45</v>
      </c>
      <c r="I290" s="855">
        <v>4</v>
      </c>
      <c r="J290" s="743" t="s">
        <v>116</v>
      </c>
      <c r="K290" s="742"/>
      <c r="L290" s="743"/>
      <c r="M290" s="781">
        <f>H290-I290</f>
        <v>41</v>
      </c>
      <c r="N290" s="746"/>
      <c r="O290" s="2615"/>
      <c r="P290" s="2616"/>
      <c r="Q290" s="747"/>
      <c r="R290" s="2609"/>
      <c r="S290" s="2610"/>
      <c r="T290" s="2081" t="s">
        <v>116</v>
      </c>
      <c r="U290" s="749"/>
      <c r="V290" s="750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>
        <v>8</v>
      </c>
      <c r="AJ290" s="29"/>
      <c r="AK290" s="29">
        <v>8</v>
      </c>
      <c r="AL290" s="29"/>
      <c r="AM290" s="29"/>
      <c r="AN290" s="29"/>
      <c r="AT290" s="27">
        <v>3</v>
      </c>
    </row>
    <row r="291" spans="1:40" ht="15.75">
      <c r="A291" s="851" t="s">
        <v>395</v>
      </c>
      <c r="B291" s="1414" t="s">
        <v>396</v>
      </c>
      <c r="C291" s="827"/>
      <c r="D291" s="756"/>
      <c r="E291" s="756"/>
      <c r="F291" s="784"/>
      <c r="G291" s="846">
        <f>G292+G293</f>
        <v>3.5</v>
      </c>
      <c r="H291" s="753">
        <f aca="true" t="shared" si="18" ref="H291:H296">G291*30</f>
        <v>105</v>
      </c>
      <c r="I291" s="803"/>
      <c r="J291" s="803"/>
      <c r="K291" s="803"/>
      <c r="L291" s="804"/>
      <c r="M291" s="805"/>
      <c r="N291" s="746"/>
      <c r="O291" s="2615"/>
      <c r="P291" s="2616"/>
      <c r="Q291" s="747"/>
      <c r="R291" s="2609"/>
      <c r="S291" s="2610"/>
      <c r="T291" s="2081"/>
      <c r="U291" s="749"/>
      <c r="V291" s="750"/>
      <c r="W291" s="27" t="s">
        <v>596</v>
      </c>
      <c r="Y291" s="29"/>
      <c r="Z291" s="29"/>
      <c r="AA291" s="29"/>
      <c r="AB291" s="29"/>
      <c r="AC291" s="605">
        <f>AC288+AC289+AC290</f>
        <v>20</v>
      </c>
      <c r="AD291" s="29">
        <f aca="true" t="shared" si="19" ref="AD291:AK291">AD288+AD289+AD290</f>
        <v>0</v>
      </c>
      <c r="AE291" s="29">
        <f t="shared" si="19"/>
        <v>40</v>
      </c>
      <c r="AF291" s="29">
        <f t="shared" si="19"/>
        <v>10</v>
      </c>
      <c r="AG291" s="29">
        <f t="shared" si="19"/>
        <v>40</v>
      </c>
      <c r="AH291" s="29">
        <f t="shared" si="19"/>
        <v>10</v>
      </c>
      <c r="AI291" s="29">
        <f t="shared" si="19"/>
        <v>32</v>
      </c>
      <c r="AJ291" s="29">
        <f t="shared" si="19"/>
        <v>12</v>
      </c>
      <c r="AK291" s="29">
        <f t="shared" si="19"/>
        <v>100</v>
      </c>
      <c r="AL291" s="29">
        <f>AL288+AL289+AL290</f>
        <v>24</v>
      </c>
      <c r="AM291" s="29">
        <f>AM288+AM289+AM290</f>
        <v>40</v>
      </c>
      <c r="AN291" s="29"/>
    </row>
    <row r="292" spans="1:40" ht="15.75">
      <c r="A292" s="851"/>
      <c r="B292" s="1414" t="s">
        <v>55</v>
      </c>
      <c r="C292" s="827"/>
      <c r="D292" s="756"/>
      <c r="E292" s="756"/>
      <c r="F292" s="784"/>
      <c r="G292" s="852">
        <v>1</v>
      </c>
      <c r="H292" s="740">
        <f t="shared" si="18"/>
        <v>30</v>
      </c>
      <c r="I292" s="803"/>
      <c r="J292" s="803"/>
      <c r="K292" s="803"/>
      <c r="L292" s="804"/>
      <c r="M292" s="805"/>
      <c r="N292" s="746"/>
      <c r="O292" s="2615"/>
      <c r="P292" s="2616"/>
      <c r="Q292" s="747"/>
      <c r="R292" s="2609"/>
      <c r="S292" s="2610"/>
      <c r="T292" s="2081"/>
      <c r="U292" s="749"/>
      <c r="V292" s="750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</row>
    <row r="293" spans="1:46" ht="14.25" customHeight="1">
      <c r="A293" s="851" t="s">
        <v>397</v>
      </c>
      <c r="B293" s="1413" t="s">
        <v>56</v>
      </c>
      <c r="C293" s="827"/>
      <c r="D293" s="756">
        <v>5</v>
      </c>
      <c r="E293" s="756"/>
      <c r="F293" s="784"/>
      <c r="G293" s="846">
        <v>2.5</v>
      </c>
      <c r="H293" s="753">
        <f t="shared" si="18"/>
        <v>75</v>
      </c>
      <c r="I293" s="855">
        <v>4</v>
      </c>
      <c r="J293" s="743" t="s">
        <v>116</v>
      </c>
      <c r="K293" s="742"/>
      <c r="L293" s="743"/>
      <c r="M293" s="781">
        <f>H293-I293</f>
        <v>71</v>
      </c>
      <c r="N293" s="746"/>
      <c r="O293" s="2615"/>
      <c r="P293" s="2616"/>
      <c r="Q293" s="747"/>
      <c r="R293" s="2609"/>
      <c r="S293" s="2610"/>
      <c r="T293" s="2081" t="s">
        <v>116</v>
      </c>
      <c r="U293" s="749"/>
      <c r="V293" s="750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T293" s="27">
        <v>3</v>
      </c>
    </row>
    <row r="294" spans="1:40" ht="31.5">
      <c r="A294" s="851" t="s">
        <v>398</v>
      </c>
      <c r="B294" s="1414" t="s">
        <v>399</v>
      </c>
      <c r="C294" s="827"/>
      <c r="D294" s="756"/>
      <c r="E294" s="756"/>
      <c r="F294" s="784"/>
      <c r="G294" s="846">
        <f>G295+G296</f>
        <v>3</v>
      </c>
      <c r="H294" s="753">
        <f t="shared" si="18"/>
        <v>90</v>
      </c>
      <c r="I294" s="803"/>
      <c r="J294" s="803"/>
      <c r="K294" s="803"/>
      <c r="L294" s="804"/>
      <c r="M294" s="805"/>
      <c r="N294" s="746"/>
      <c r="O294" s="2615"/>
      <c r="P294" s="2616"/>
      <c r="Q294" s="747"/>
      <c r="R294" s="2609"/>
      <c r="S294" s="2610"/>
      <c r="T294" s="2081"/>
      <c r="U294" s="749"/>
      <c r="V294" s="750"/>
      <c r="W294" s="27" t="s">
        <v>597</v>
      </c>
      <c r="Y294" s="29">
        <f>Z48+Y291</f>
        <v>40</v>
      </c>
      <c r="Z294" s="29">
        <f aca="true" t="shared" si="20" ref="Z294:AM294">AA48+Z291</f>
        <v>14</v>
      </c>
      <c r="AA294" s="29">
        <f t="shared" si="20"/>
        <v>16</v>
      </c>
      <c r="AB294" s="29">
        <f t="shared" si="20"/>
        <v>10</v>
      </c>
      <c r="AC294" s="29">
        <f t="shared" si="20"/>
        <v>32</v>
      </c>
      <c r="AD294" s="29">
        <f t="shared" si="20"/>
        <v>2</v>
      </c>
      <c r="AE294" s="29">
        <f t="shared" si="20"/>
        <v>40</v>
      </c>
      <c r="AF294" s="29">
        <f t="shared" si="20"/>
        <v>10</v>
      </c>
      <c r="AG294" s="29">
        <f t="shared" si="20"/>
        <v>48</v>
      </c>
      <c r="AH294" s="29">
        <f t="shared" si="20"/>
        <v>10</v>
      </c>
      <c r="AI294" s="29">
        <f t="shared" si="20"/>
        <v>36</v>
      </c>
      <c r="AJ294" s="29">
        <f t="shared" si="20"/>
        <v>12</v>
      </c>
      <c r="AK294" s="29">
        <f t="shared" si="20"/>
        <v>168</v>
      </c>
      <c r="AL294" s="29">
        <f t="shared" si="20"/>
        <v>42</v>
      </c>
      <c r="AM294" s="29">
        <f t="shared" si="20"/>
        <v>60</v>
      </c>
      <c r="AN294" s="29"/>
    </row>
    <row r="295" spans="1:39" ht="15.75">
      <c r="A295" s="851"/>
      <c r="B295" s="1414" t="s">
        <v>55</v>
      </c>
      <c r="C295" s="827"/>
      <c r="D295" s="756"/>
      <c r="E295" s="756"/>
      <c r="F295" s="784"/>
      <c r="G295" s="852">
        <v>1</v>
      </c>
      <c r="H295" s="740">
        <f t="shared" si="18"/>
        <v>30</v>
      </c>
      <c r="I295" s="803"/>
      <c r="J295" s="803"/>
      <c r="K295" s="803"/>
      <c r="L295" s="804"/>
      <c r="M295" s="805"/>
      <c r="N295" s="746"/>
      <c r="O295" s="2615"/>
      <c r="P295" s="2616"/>
      <c r="Q295" s="747"/>
      <c r="R295" s="2609"/>
      <c r="S295" s="2610"/>
      <c r="T295" s="2081"/>
      <c r="U295" s="749"/>
      <c r="V295" s="750"/>
      <c r="AA295" s="27">
        <v>12</v>
      </c>
      <c r="AB295" s="27">
        <v>4</v>
      </c>
      <c r="AC295" s="27">
        <v>16</v>
      </c>
      <c r="AD295" s="27">
        <v>4</v>
      </c>
      <c r="AE295" s="27">
        <v>8</v>
      </c>
      <c r="AF295" s="27">
        <v>8</v>
      </c>
      <c r="AK295" s="27">
        <v>32</v>
      </c>
      <c r="AL295" s="27">
        <v>16</v>
      </c>
      <c r="AM295" s="27">
        <v>4</v>
      </c>
    </row>
    <row r="296" spans="1:46" ht="17.25" customHeight="1">
      <c r="A296" s="851" t="s">
        <v>400</v>
      </c>
      <c r="B296" s="1413" t="s">
        <v>56</v>
      </c>
      <c r="C296" s="827"/>
      <c r="D296" s="756" t="s">
        <v>558</v>
      </c>
      <c r="E296" s="756"/>
      <c r="F296" s="784"/>
      <c r="G296" s="846">
        <v>2</v>
      </c>
      <c r="H296" s="753">
        <f t="shared" si="18"/>
        <v>60</v>
      </c>
      <c r="I296" s="855">
        <v>4</v>
      </c>
      <c r="J296" s="743" t="s">
        <v>116</v>
      </c>
      <c r="K296" s="742"/>
      <c r="L296" s="743"/>
      <c r="M296" s="781">
        <f>H296-I296</f>
        <v>56</v>
      </c>
      <c r="N296" s="746"/>
      <c r="O296" s="2615"/>
      <c r="P296" s="2616"/>
      <c r="Q296" s="747"/>
      <c r="R296" s="2609"/>
      <c r="S296" s="2610"/>
      <c r="T296" s="2081"/>
      <c r="U296" s="2081" t="s">
        <v>116</v>
      </c>
      <c r="V296" s="750"/>
      <c r="Y296" s="27">
        <f>SUM(Y294:Y295)</f>
        <v>40</v>
      </c>
      <c r="Z296" s="27">
        <f aca="true" t="shared" si="21" ref="Z296:AN296">SUM(Z294:Z295)</f>
        <v>14</v>
      </c>
      <c r="AA296" s="27">
        <f t="shared" si="21"/>
        <v>28</v>
      </c>
      <c r="AB296" s="27">
        <f t="shared" si="21"/>
        <v>14</v>
      </c>
      <c r="AC296" s="27">
        <f t="shared" si="21"/>
        <v>48</v>
      </c>
      <c r="AD296" s="27">
        <f t="shared" si="21"/>
        <v>6</v>
      </c>
      <c r="AE296" s="27">
        <f t="shared" si="21"/>
        <v>48</v>
      </c>
      <c r="AF296" s="27">
        <f t="shared" si="21"/>
        <v>18</v>
      </c>
      <c r="AG296" s="27">
        <f t="shared" si="21"/>
        <v>48</v>
      </c>
      <c r="AH296" s="27">
        <f t="shared" si="21"/>
        <v>10</v>
      </c>
      <c r="AI296" s="27">
        <f t="shared" si="21"/>
        <v>36</v>
      </c>
      <c r="AJ296" s="27">
        <f t="shared" si="21"/>
        <v>12</v>
      </c>
      <c r="AK296" s="27">
        <f t="shared" si="21"/>
        <v>200</v>
      </c>
      <c r="AL296" s="27">
        <f t="shared" si="21"/>
        <v>58</v>
      </c>
      <c r="AM296" s="27">
        <f t="shared" si="21"/>
        <v>64</v>
      </c>
      <c r="AN296" s="27">
        <f t="shared" si="21"/>
        <v>0</v>
      </c>
      <c r="AT296" s="27">
        <v>3</v>
      </c>
    </row>
    <row r="297" spans="1:22" ht="31.5">
      <c r="A297" s="851" t="s">
        <v>401</v>
      </c>
      <c r="B297" s="858" t="s">
        <v>402</v>
      </c>
      <c r="C297" s="827"/>
      <c r="D297" s="756"/>
      <c r="E297" s="756"/>
      <c r="F297" s="784"/>
      <c r="G297" s="846">
        <f>G298+G299</f>
        <v>3</v>
      </c>
      <c r="H297" s="753">
        <f>G297*30</f>
        <v>90</v>
      </c>
      <c r="I297" s="803"/>
      <c r="J297" s="803"/>
      <c r="K297" s="803"/>
      <c r="L297" s="804"/>
      <c r="M297" s="805"/>
      <c r="N297" s="746"/>
      <c r="O297" s="2615"/>
      <c r="P297" s="2616"/>
      <c r="Q297" s="747"/>
      <c r="R297" s="2609"/>
      <c r="S297" s="2610"/>
      <c r="T297" s="2081"/>
      <c r="U297" s="749"/>
      <c r="V297" s="750"/>
    </row>
    <row r="298" spans="1:22" ht="15.75">
      <c r="A298" s="733"/>
      <c r="B298" s="1414" t="s">
        <v>55</v>
      </c>
      <c r="C298" s="827"/>
      <c r="D298" s="756"/>
      <c r="E298" s="756"/>
      <c r="F298" s="784"/>
      <c r="G298" s="852">
        <v>0.5</v>
      </c>
      <c r="H298" s="740">
        <f>G298*30</f>
        <v>15</v>
      </c>
      <c r="I298" s="803"/>
      <c r="J298" s="803"/>
      <c r="K298" s="803"/>
      <c r="L298" s="804"/>
      <c r="M298" s="805"/>
      <c r="N298" s="746"/>
      <c r="O298" s="2615"/>
      <c r="P298" s="2616"/>
      <c r="Q298" s="747"/>
      <c r="R298" s="2609"/>
      <c r="S298" s="2610"/>
      <c r="T298" s="2081"/>
      <c r="U298" s="749"/>
      <c r="V298" s="750"/>
    </row>
    <row r="299" spans="1:46" ht="18.75" customHeight="1" thickBot="1">
      <c r="A299" s="859" t="s">
        <v>403</v>
      </c>
      <c r="B299" s="2176" t="s">
        <v>56</v>
      </c>
      <c r="C299" s="861"/>
      <c r="D299" s="862" t="s">
        <v>558</v>
      </c>
      <c r="E299" s="862"/>
      <c r="F299" s="863"/>
      <c r="G299" s="864">
        <v>2.5</v>
      </c>
      <c r="H299" s="865">
        <f>G299*30</f>
        <v>75</v>
      </c>
      <c r="I299" s="866">
        <v>4</v>
      </c>
      <c r="J299" s="867" t="s">
        <v>116</v>
      </c>
      <c r="K299" s="868"/>
      <c r="L299" s="867"/>
      <c r="M299" s="869">
        <f>H299-I299</f>
        <v>71</v>
      </c>
      <c r="N299" s="870"/>
      <c r="O299" s="2619"/>
      <c r="P299" s="2620"/>
      <c r="Q299" s="871"/>
      <c r="R299" s="2611"/>
      <c r="S299" s="2612"/>
      <c r="T299" s="2079"/>
      <c r="U299" s="878" t="s">
        <v>116</v>
      </c>
      <c r="V299" s="872"/>
      <c r="AT299" s="1269">
        <v>3</v>
      </c>
    </row>
    <row r="300" spans="1:22" ht="16.5" thickBot="1">
      <c r="A300" s="2883" t="s">
        <v>404</v>
      </c>
      <c r="B300" s="2884"/>
      <c r="C300" s="2885"/>
      <c r="D300" s="2885"/>
      <c r="E300" s="2885"/>
      <c r="F300" s="2885"/>
      <c r="G300" s="2884"/>
      <c r="H300" s="2885"/>
      <c r="I300" s="2885"/>
      <c r="J300" s="2885"/>
      <c r="K300" s="2885"/>
      <c r="L300" s="2885"/>
      <c r="M300" s="2885"/>
      <c r="N300" s="2885"/>
      <c r="O300" s="2885"/>
      <c r="P300" s="2885"/>
      <c r="Q300" s="2885"/>
      <c r="R300" s="2885"/>
      <c r="S300" s="2885"/>
      <c r="T300" s="2886"/>
      <c r="U300" s="2886"/>
      <c r="V300" s="2887"/>
    </row>
    <row r="301" spans="1:22" ht="15.75">
      <c r="A301" s="715" t="s">
        <v>392</v>
      </c>
      <c r="B301" s="1415" t="s">
        <v>405</v>
      </c>
      <c r="C301" s="756"/>
      <c r="D301" s="756"/>
      <c r="E301" s="756"/>
      <c r="F301" s="873"/>
      <c r="G301" s="874">
        <f>G302+G303</f>
        <v>3</v>
      </c>
      <c r="H301" s="722">
        <f>G301*30</f>
        <v>90</v>
      </c>
      <c r="I301" s="803"/>
      <c r="J301" s="803"/>
      <c r="K301" s="803"/>
      <c r="L301" s="804"/>
      <c r="M301" s="847"/>
      <c r="N301" s="746"/>
      <c r="O301" s="2617"/>
      <c r="P301" s="2618"/>
      <c r="Q301" s="747"/>
      <c r="R301" s="2613"/>
      <c r="S301" s="2614"/>
      <c r="T301" s="2081"/>
      <c r="U301" s="749"/>
      <c r="V301" s="732"/>
    </row>
    <row r="302" spans="1:22" ht="15.75">
      <c r="A302" s="851"/>
      <c r="B302" s="1414" t="s">
        <v>55</v>
      </c>
      <c r="C302" s="756"/>
      <c r="D302" s="756"/>
      <c r="E302" s="756"/>
      <c r="F302" s="873"/>
      <c r="G302" s="875">
        <v>2</v>
      </c>
      <c r="H302" s="853">
        <f>G302*30</f>
        <v>60</v>
      </c>
      <c r="I302" s="803"/>
      <c r="J302" s="803"/>
      <c r="K302" s="803"/>
      <c r="L302" s="804"/>
      <c r="M302" s="805"/>
      <c r="N302" s="746"/>
      <c r="O302" s="2615"/>
      <c r="P302" s="2616"/>
      <c r="Q302" s="747"/>
      <c r="R302" s="2609"/>
      <c r="S302" s="2610"/>
      <c r="T302" s="2081"/>
      <c r="U302" s="749"/>
      <c r="V302" s="750"/>
    </row>
    <row r="303" spans="1:22" ht="17.25" customHeight="1">
      <c r="A303" s="851" t="s">
        <v>394</v>
      </c>
      <c r="B303" s="1413" t="s">
        <v>56</v>
      </c>
      <c r="C303" s="756"/>
      <c r="D303" s="756">
        <v>5</v>
      </c>
      <c r="E303" s="756"/>
      <c r="F303" s="873"/>
      <c r="G303" s="874">
        <v>1</v>
      </c>
      <c r="H303" s="854">
        <f>G303*30</f>
        <v>30</v>
      </c>
      <c r="I303" s="855">
        <v>4</v>
      </c>
      <c r="J303" s="743" t="s">
        <v>116</v>
      </c>
      <c r="K303" s="742"/>
      <c r="L303" s="743"/>
      <c r="M303" s="781">
        <f>H303-I303</f>
        <v>26</v>
      </c>
      <c r="N303" s="746"/>
      <c r="O303" s="2615"/>
      <c r="P303" s="2616"/>
      <c r="Q303" s="747"/>
      <c r="R303" s="2609"/>
      <c r="S303" s="2610"/>
      <c r="T303" s="2081" t="s">
        <v>116</v>
      </c>
      <c r="U303" s="749"/>
      <c r="V303" s="750"/>
    </row>
    <row r="304" spans="1:22" ht="15.75">
      <c r="A304" s="851" t="s">
        <v>395</v>
      </c>
      <c r="B304" s="1414" t="s">
        <v>406</v>
      </c>
      <c r="C304" s="756"/>
      <c r="D304" s="756"/>
      <c r="E304" s="756"/>
      <c r="F304" s="873"/>
      <c r="G304" s="874">
        <f>G305+G306</f>
        <v>3.5</v>
      </c>
      <c r="H304" s="854">
        <f aca="true" t="shared" si="22" ref="H304:H312">G304*30</f>
        <v>105</v>
      </c>
      <c r="I304" s="787"/>
      <c r="J304" s="787"/>
      <c r="K304" s="787"/>
      <c r="L304" s="788"/>
      <c r="M304" s="789"/>
      <c r="N304" s="746"/>
      <c r="O304" s="2615"/>
      <c r="P304" s="2616"/>
      <c r="Q304" s="747"/>
      <c r="R304" s="2609"/>
      <c r="S304" s="2610"/>
      <c r="T304" s="2081"/>
      <c r="U304" s="749"/>
      <c r="V304" s="750"/>
    </row>
    <row r="305" spans="1:25" ht="15.75">
      <c r="A305" s="851"/>
      <c r="B305" s="1414" t="s">
        <v>55</v>
      </c>
      <c r="C305" s="756"/>
      <c r="D305" s="756"/>
      <c r="E305" s="756"/>
      <c r="F305" s="873"/>
      <c r="G305" s="875">
        <v>1</v>
      </c>
      <c r="H305" s="853">
        <f t="shared" si="22"/>
        <v>30</v>
      </c>
      <c r="I305" s="787"/>
      <c r="J305" s="787"/>
      <c r="K305" s="787"/>
      <c r="L305" s="788"/>
      <c r="M305" s="789"/>
      <c r="N305" s="746"/>
      <c r="O305" s="2615"/>
      <c r="P305" s="2616"/>
      <c r="Q305" s="747"/>
      <c r="R305" s="2609"/>
      <c r="S305" s="2610"/>
      <c r="T305" s="2081"/>
      <c r="U305" s="749"/>
      <c r="V305" s="750"/>
      <c r="Y305" s="27" t="s">
        <v>531</v>
      </c>
    </row>
    <row r="306" spans="1:22" ht="17.25" customHeight="1">
      <c r="A306" s="851" t="s">
        <v>397</v>
      </c>
      <c r="B306" s="1413" t="s">
        <v>56</v>
      </c>
      <c r="C306" s="756"/>
      <c r="D306" s="756">
        <v>5</v>
      </c>
      <c r="E306" s="756"/>
      <c r="F306" s="873"/>
      <c r="G306" s="874">
        <v>2.5</v>
      </c>
      <c r="H306" s="854">
        <f t="shared" si="22"/>
        <v>75</v>
      </c>
      <c r="I306" s="855">
        <v>4</v>
      </c>
      <c r="J306" s="743" t="s">
        <v>116</v>
      </c>
      <c r="K306" s="742"/>
      <c r="L306" s="743"/>
      <c r="M306" s="781">
        <f>H306-I306</f>
        <v>71</v>
      </c>
      <c r="N306" s="746"/>
      <c r="O306" s="2615"/>
      <c r="P306" s="2616"/>
      <c r="Q306" s="747"/>
      <c r="R306" s="2609"/>
      <c r="S306" s="2610"/>
      <c r="T306" s="2081" t="s">
        <v>116</v>
      </c>
      <c r="U306" s="749"/>
      <c r="V306" s="750"/>
    </row>
    <row r="307" spans="1:22" ht="31.5">
      <c r="A307" s="851" t="s">
        <v>398</v>
      </c>
      <c r="B307" s="1414" t="s">
        <v>407</v>
      </c>
      <c r="C307" s="756"/>
      <c r="D307" s="756"/>
      <c r="E307" s="756"/>
      <c r="F307" s="873"/>
      <c r="G307" s="874">
        <f>G308+G309</f>
        <v>3</v>
      </c>
      <c r="H307" s="854">
        <f t="shared" si="22"/>
        <v>90</v>
      </c>
      <c r="I307" s="787"/>
      <c r="J307" s="787"/>
      <c r="K307" s="787"/>
      <c r="L307" s="788"/>
      <c r="M307" s="789"/>
      <c r="N307" s="746"/>
      <c r="O307" s="2615"/>
      <c r="P307" s="2616"/>
      <c r="Q307" s="747"/>
      <c r="R307" s="2609"/>
      <c r="S307" s="2610"/>
      <c r="T307" s="2081"/>
      <c r="U307" s="749"/>
      <c r="V307" s="750"/>
    </row>
    <row r="308" spans="1:22" ht="15.75">
      <c r="A308" s="851"/>
      <c r="B308" s="1414" t="s">
        <v>55</v>
      </c>
      <c r="C308" s="756"/>
      <c r="D308" s="756"/>
      <c r="E308" s="756"/>
      <c r="F308" s="873"/>
      <c r="G308" s="875">
        <v>0.5</v>
      </c>
      <c r="H308" s="853">
        <f t="shared" si="22"/>
        <v>15</v>
      </c>
      <c r="I308" s="787"/>
      <c r="J308" s="787"/>
      <c r="K308" s="787"/>
      <c r="L308" s="788"/>
      <c r="M308" s="789"/>
      <c r="N308" s="746"/>
      <c r="O308" s="2615"/>
      <c r="P308" s="2616"/>
      <c r="Q308" s="747"/>
      <c r="R308" s="2609"/>
      <c r="S308" s="2610"/>
      <c r="T308" s="2081"/>
      <c r="U308" s="749"/>
      <c r="V308" s="750"/>
    </row>
    <row r="309" spans="1:22" ht="16.5" customHeight="1">
      <c r="A309" s="851" t="s">
        <v>400</v>
      </c>
      <c r="B309" s="1413" t="s">
        <v>56</v>
      </c>
      <c r="C309" s="756"/>
      <c r="D309" s="756" t="s">
        <v>558</v>
      </c>
      <c r="E309" s="756"/>
      <c r="F309" s="873"/>
      <c r="G309" s="874">
        <v>2.5</v>
      </c>
      <c r="H309" s="854">
        <f t="shared" si="22"/>
        <v>75</v>
      </c>
      <c r="I309" s="855">
        <v>4</v>
      </c>
      <c r="J309" s="778" t="s">
        <v>116</v>
      </c>
      <c r="K309" s="876"/>
      <c r="L309" s="778"/>
      <c r="M309" s="781">
        <f>H309-I309</f>
        <v>71</v>
      </c>
      <c r="N309" s="746"/>
      <c r="O309" s="2615"/>
      <c r="P309" s="2616"/>
      <c r="Q309" s="747"/>
      <c r="R309" s="2609"/>
      <c r="S309" s="2610"/>
      <c r="T309" s="2081"/>
      <c r="U309" s="749" t="s">
        <v>116</v>
      </c>
      <c r="V309" s="750"/>
    </row>
    <row r="310" spans="1:46" ht="31.5">
      <c r="A310" s="851" t="s">
        <v>401</v>
      </c>
      <c r="B310" s="1415" t="s">
        <v>408</v>
      </c>
      <c r="C310" s="756"/>
      <c r="D310" s="756"/>
      <c r="E310" s="756"/>
      <c r="F310" s="873"/>
      <c r="G310" s="874">
        <f>G311+G312</f>
        <v>3</v>
      </c>
      <c r="H310" s="854">
        <f t="shared" si="22"/>
        <v>90</v>
      </c>
      <c r="I310" s="787"/>
      <c r="J310" s="787"/>
      <c r="K310" s="787"/>
      <c r="L310" s="788"/>
      <c r="M310" s="789"/>
      <c r="N310" s="746"/>
      <c r="O310" s="2615"/>
      <c r="P310" s="2616"/>
      <c r="Q310" s="747"/>
      <c r="R310" s="2609"/>
      <c r="S310" s="2610"/>
      <c r="T310" s="2081"/>
      <c r="U310" s="749"/>
      <c r="V310" s="750"/>
      <c r="AT310" s="1269"/>
    </row>
    <row r="311" spans="1:22" ht="15.75">
      <c r="A311" s="733"/>
      <c r="B311" s="1414" t="s">
        <v>55</v>
      </c>
      <c r="C311" s="756"/>
      <c r="D311" s="756"/>
      <c r="E311" s="756"/>
      <c r="F311" s="873"/>
      <c r="G311" s="875">
        <v>1</v>
      </c>
      <c r="H311" s="853">
        <f t="shared" si="22"/>
        <v>30</v>
      </c>
      <c r="I311" s="787"/>
      <c r="J311" s="787"/>
      <c r="K311" s="787"/>
      <c r="L311" s="788"/>
      <c r="M311" s="789"/>
      <c r="N311" s="746"/>
      <c r="O311" s="2615"/>
      <c r="P311" s="2616"/>
      <c r="Q311" s="747"/>
      <c r="R311" s="2609"/>
      <c r="S311" s="2610"/>
      <c r="T311" s="2081"/>
      <c r="U311" s="749"/>
      <c r="V311" s="750"/>
    </row>
    <row r="312" spans="1:22" ht="18" customHeight="1" thickBot="1">
      <c r="A312" s="859" t="s">
        <v>403</v>
      </c>
      <c r="B312" s="1413" t="s">
        <v>56</v>
      </c>
      <c r="C312" s="861"/>
      <c r="D312" s="862" t="s">
        <v>558</v>
      </c>
      <c r="E312" s="862"/>
      <c r="F312" s="877"/>
      <c r="G312" s="752">
        <v>2</v>
      </c>
      <c r="H312" s="834">
        <f t="shared" si="22"/>
        <v>60</v>
      </c>
      <c r="I312" s="855">
        <v>4</v>
      </c>
      <c r="J312" s="743" t="s">
        <v>116</v>
      </c>
      <c r="K312" s="742"/>
      <c r="L312" s="743"/>
      <c r="M312" s="869">
        <f>H312-I312</f>
        <v>56</v>
      </c>
      <c r="N312" s="870"/>
      <c r="O312" s="2615"/>
      <c r="P312" s="2616"/>
      <c r="Q312" s="871"/>
      <c r="R312" s="2611"/>
      <c r="S312" s="2612"/>
      <c r="T312" s="2079"/>
      <c r="U312" s="878" t="s">
        <v>116</v>
      </c>
      <c r="V312" s="872"/>
    </row>
    <row r="313" spans="1:46" ht="16.5" thickBot="1">
      <c r="A313" s="2837" t="s">
        <v>36</v>
      </c>
      <c r="B313" s="2837"/>
      <c r="C313" s="879"/>
      <c r="D313" s="880"/>
      <c r="E313" s="880"/>
      <c r="F313" s="881"/>
      <c r="G313" s="882">
        <f>G244+G247+G250+G255+G258+G264+G269+G275+G279+G282+G288+G291+G294+G297</f>
        <v>84.5</v>
      </c>
      <c r="H313" s="882">
        <f>H244+H247+H250+H255+H258+H264+H269+H275+H279+H282+H288+H291+H294+H297</f>
        <v>2535</v>
      </c>
      <c r="I313" s="884"/>
      <c r="J313" s="885"/>
      <c r="K313" s="885"/>
      <c r="L313" s="886"/>
      <c r="M313" s="887"/>
      <c r="N313" s="2088"/>
      <c r="O313" s="2607"/>
      <c r="P313" s="2608"/>
      <c r="Q313" s="2072"/>
      <c r="R313" s="2580"/>
      <c r="S313" s="2581"/>
      <c r="T313" s="891"/>
      <c r="U313" s="892"/>
      <c r="V313" s="890"/>
      <c r="AT313" s="27">
        <f>30*G313</f>
        <v>2535</v>
      </c>
    </row>
    <row r="314" spans="1:46" ht="16.5" thickBot="1">
      <c r="A314" s="2838" t="s">
        <v>336</v>
      </c>
      <c r="B314" s="2838"/>
      <c r="C314" s="893"/>
      <c r="D314" s="880"/>
      <c r="E314" s="880"/>
      <c r="F314" s="881"/>
      <c r="G314" s="894">
        <f>G245+G248+G251+G256+G259+G265+G270+G276+G280+G283+G289+G292+G295+G298</f>
        <v>25.5</v>
      </c>
      <c r="H314" s="894">
        <f>H245+H248+H251+H256+H259+H265+H270+H276+H280+H283+H289+H292+H295+H298</f>
        <v>765</v>
      </c>
      <c r="I314" s="884"/>
      <c r="J314" s="885"/>
      <c r="K314" s="885"/>
      <c r="L314" s="886"/>
      <c r="M314" s="887"/>
      <c r="N314" s="2088"/>
      <c r="O314" s="2607"/>
      <c r="P314" s="2608"/>
      <c r="Q314" s="2072"/>
      <c r="R314" s="2580"/>
      <c r="S314" s="2581"/>
      <c r="T314" s="891"/>
      <c r="U314" s="892"/>
      <c r="V314" s="890"/>
      <c r="AT314" s="27">
        <f aca="true" t="shared" si="23" ref="AT314:AT319">30*G314</f>
        <v>765</v>
      </c>
    </row>
    <row r="315" spans="1:46" ht="16.5" thickBot="1">
      <c r="A315" s="2839" t="s">
        <v>409</v>
      </c>
      <c r="B315" s="2845"/>
      <c r="C315" s="879"/>
      <c r="D315" s="880"/>
      <c r="E315" s="880"/>
      <c r="F315" s="881"/>
      <c r="G315" s="882">
        <f>G246+G249+G252+G257+G260+G266+G271+G277+G281+G284+G290+G293+G296+G299+G278</f>
        <v>59</v>
      </c>
      <c r="H315" s="895">
        <f>H246+H249+H252+H257+H260+H266+H271+H277+H281+H284+H290+H293+H296+H299+H278</f>
        <v>1770</v>
      </c>
      <c r="I315" s="895">
        <f>I246+I249+I252+I257+I260+I266+I271+I277+I278+I281+I284+I290+I293+I296+I299</f>
        <v>164</v>
      </c>
      <c r="J315" s="895">
        <v>100</v>
      </c>
      <c r="K315" s="895">
        <f>SUM(4,4,4,K260,K266,K271,6)</f>
        <v>40</v>
      </c>
      <c r="L315" s="895">
        <f>SUM(L260,L266,L271,4,2,4)</f>
        <v>24</v>
      </c>
      <c r="M315" s="895">
        <f>M246+M249+M252+M257+M260+M266+M271+M277+M281+M284+M290+M293+M296+M299+M278</f>
        <v>1606</v>
      </c>
      <c r="N315" s="2088"/>
      <c r="O315" s="2607"/>
      <c r="P315" s="2608"/>
      <c r="Q315" s="888" t="s">
        <v>599</v>
      </c>
      <c r="R315" s="2606" t="s">
        <v>600</v>
      </c>
      <c r="S315" s="2581"/>
      <c r="T315" s="2072" t="s">
        <v>600</v>
      </c>
      <c r="U315" s="889" t="s">
        <v>532</v>
      </c>
      <c r="V315" s="890"/>
      <c r="W315" s="27">
        <f>G315*30</f>
        <v>1770</v>
      </c>
      <c r="AT315" s="27">
        <f t="shared" si="23"/>
        <v>1770</v>
      </c>
    </row>
    <row r="316" spans="1:46" ht="16.5" thickBot="1">
      <c r="A316" s="2868"/>
      <c r="B316" s="2869"/>
      <c r="C316" s="2869"/>
      <c r="D316" s="2869"/>
      <c r="E316" s="2869"/>
      <c r="F316" s="2869"/>
      <c r="G316" s="2869"/>
      <c r="H316" s="2869"/>
      <c r="I316" s="2869"/>
      <c r="J316" s="2869"/>
      <c r="K316" s="2869"/>
      <c r="L316" s="2869"/>
      <c r="M316" s="2869"/>
      <c r="N316" s="2869"/>
      <c r="O316" s="2869"/>
      <c r="P316" s="2869"/>
      <c r="Q316" s="2869"/>
      <c r="R316" s="2869"/>
      <c r="S316" s="2869"/>
      <c r="T316" s="2869"/>
      <c r="U316" s="2869"/>
      <c r="V316" s="2870"/>
      <c r="AT316" s="27">
        <f t="shared" si="23"/>
        <v>0</v>
      </c>
    </row>
    <row r="317" spans="1:46" ht="16.5" thickBot="1">
      <c r="A317" s="2837" t="s">
        <v>410</v>
      </c>
      <c r="B317" s="2837"/>
      <c r="C317" s="879"/>
      <c r="D317" s="880"/>
      <c r="E317" s="880"/>
      <c r="F317" s="881"/>
      <c r="G317" s="882">
        <f>G313+G120</f>
        <v>113</v>
      </c>
      <c r="H317" s="882">
        <f>H313+H120</f>
        <v>3390</v>
      </c>
      <c r="I317" s="884"/>
      <c r="J317" s="885"/>
      <c r="K317" s="885"/>
      <c r="L317" s="886"/>
      <c r="M317" s="900"/>
      <c r="N317" s="2088"/>
      <c r="O317" s="2607"/>
      <c r="P317" s="2608"/>
      <c r="Q317" s="2072"/>
      <c r="R317" s="2580"/>
      <c r="S317" s="2581"/>
      <c r="T317" s="891"/>
      <c r="U317" s="892"/>
      <c r="V317" s="890"/>
      <c r="AT317" s="27">
        <f t="shared" si="23"/>
        <v>3390</v>
      </c>
    </row>
    <row r="318" spans="1:46" ht="16.5" thickBot="1">
      <c r="A318" s="2840" t="s">
        <v>336</v>
      </c>
      <c r="B318" s="2840"/>
      <c r="C318" s="844"/>
      <c r="D318" s="830"/>
      <c r="E318" s="830"/>
      <c r="F318" s="1416"/>
      <c r="G318" s="904">
        <f>G314+G121</f>
        <v>31.5</v>
      </c>
      <c r="H318" s="904">
        <f>H314+H121</f>
        <v>945</v>
      </c>
      <c r="I318" s="884"/>
      <c r="J318" s="885"/>
      <c r="K318" s="885"/>
      <c r="L318" s="886"/>
      <c r="M318" s="900"/>
      <c r="N318" s="2088"/>
      <c r="O318" s="2607"/>
      <c r="P318" s="2608"/>
      <c r="Q318" s="2072"/>
      <c r="R318" s="2580"/>
      <c r="S318" s="2581"/>
      <c r="T318" s="891"/>
      <c r="U318" s="892"/>
      <c r="V318" s="890"/>
      <c r="AT318" s="27">
        <f t="shared" si="23"/>
        <v>945</v>
      </c>
    </row>
    <row r="319" spans="1:46" ht="16.5" thickBot="1">
      <c r="A319" s="2839" t="s">
        <v>411</v>
      </c>
      <c r="B319" s="2839"/>
      <c r="C319" s="1417"/>
      <c r="D319" s="2085"/>
      <c r="E319" s="880"/>
      <c r="F319" s="881"/>
      <c r="G319" s="882">
        <f>G315+G122</f>
        <v>81.5</v>
      </c>
      <c r="H319" s="883">
        <f>G319*30</f>
        <v>2445</v>
      </c>
      <c r="I319" s="895">
        <f>I315+I122</f>
        <v>216</v>
      </c>
      <c r="J319" s="895">
        <f>J315+J122</f>
        <v>132</v>
      </c>
      <c r="K319" s="895">
        <f>K315+K122</f>
        <v>44</v>
      </c>
      <c r="L319" s="895">
        <f>L315+L122</f>
        <v>40</v>
      </c>
      <c r="M319" s="895">
        <f>M315+M122</f>
        <v>2229</v>
      </c>
      <c r="N319" s="836"/>
      <c r="O319" s="2580" t="s">
        <v>465</v>
      </c>
      <c r="P319" s="2581"/>
      <c r="Q319" s="838" t="s">
        <v>601</v>
      </c>
      <c r="R319" s="2580" t="s">
        <v>602</v>
      </c>
      <c r="S319" s="2581"/>
      <c r="T319" s="837" t="s">
        <v>600</v>
      </c>
      <c r="U319" s="839" t="s">
        <v>532</v>
      </c>
      <c r="V319" s="842"/>
      <c r="X319" s="27">
        <v>12</v>
      </c>
      <c r="Y319" s="27">
        <v>4</v>
      </c>
      <c r="Z319" s="27">
        <v>28</v>
      </c>
      <c r="AA319" s="27">
        <v>10</v>
      </c>
      <c r="AB319" s="27">
        <v>44</v>
      </c>
      <c r="AC319" s="27">
        <v>20</v>
      </c>
      <c r="AD319" s="27">
        <v>36</v>
      </c>
      <c r="AE319" s="27">
        <v>10</v>
      </c>
      <c r="AF319" s="27">
        <v>32</v>
      </c>
      <c r="AG319" s="27">
        <v>12</v>
      </c>
      <c r="AT319" s="27">
        <f t="shared" si="23"/>
        <v>2445</v>
      </c>
    </row>
    <row r="320" spans="1:22" ht="16.5" thickBot="1">
      <c r="A320" s="908"/>
      <c r="B320" s="909"/>
      <c r="C320" s="910"/>
      <c r="D320" s="910"/>
      <c r="E320" s="911"/>
      <c r="F320" s="911"/>
      <c r="G320" s="912"/>
      <c r="H320" s="913"/>
      <c r="I320" s="913"/>
      <c r="J320" s="914"/>
      <c r="K320" s="914"/>
      <c r="L320" s="914"/>
      <c r="M320" s="913"/>
      <c r="N320" s="2099"/>
      <c r="O320" s="2099"/>
      <c r="P320" s="2099"/>
      <c r="Q320" s="916"/>
      <c r="R320" s="2099"/>
      <c r="S320" s="916"/>
      <c r="T320" s="916"/>
      <c r="U320" s="916"/>
      <c r="V320" s="2100"/>
    </row>
    <row r="321" spans="1:22" s="30" customFormat="1" ht="18.75" customHeight="1">
      <c r="A321" s="2786" t="s">
        <v>570</v>
      </c>
      <c r="B321" s="2787"/>
      <c r="C321" s="2787"/>
      <c r="D321" s="2787"/>
      <c r="E321" s="2787"/>
      <c r="F321" s="2787"/>
      <c r="G321" s="2787"/>
      <c r="H321" s="2787"/>
      <c r="I321" s="2787"/>
      <c r="J321" s="2787"/>
      <c r="K321" s="2787"/>
      <c r="L321" s="2787"/>
      <c r="M321" s="2787"/>
      <c r="N321" s="2787"/>
      <c r="O321" s="2787"/>
      <c r="P321" s="2787"/>
      <c r="Q321" s="2787"/>
      <c r="R321" s="2787"/>
      <c r="S321" s="2787"/>
      <c r="T321" s="2787"/>
      <c r="U321" s="2787"/>
      <c r="V321" s="2788"/>
    </row>
    <row r="322" spans="1:22" s="30" customFormat="1" ht="18.75" customHeight="1">
      <c r="A322" s="2107">
        <v>3.1</v>
      </c>
      <c r="B322" s="1651" t="s">
        <v>571</v>
      </c>
      <c r="C322" s="2107"/>
      <c r="D322" s="2107"/>
      <c r="E322" s="2107"/>
      <c r="F322" s="2107"/>
      <c r="G322" s="2107">
        <v>4</v>
      </c>
      <c r="H322" s="2107">
        <f>30*G322</f>
        <v>120</v>
      </c>
      <c r="I322" s="2107"/>
      <c r="J322" s="2107"/>
      <c r="K322" s="2107"/>
      <c r="L322" s="2107"/>
      <c r="M322" s="2107"/>
      <c r="N322" s="2107"/>
      <c r="O322" s="2567"/>
      <c r="P322" s="2568"/>
      <c r="Q322" s="2107"/>
      <c r="R322" s="2567"/>
      <c r="S322" s="2568"/>
      <c r="T322" s="2107"/>
      <c r="U322" s="2107"/>
      <c r="V322" s="2107"/>
    </row>
    <row r="323" spans="1:22" s="30" customFormat="1" ht="18.75" customHeight="1">
      <c r="A323" s="2107">
        <v>3.2</v>
      </c>
      <c r="B323" s="1651" t="s">
        <v>572</v>
      </c>
      <c r="C323" s="2107"/>
      <c r="D323" s="2107"/>
      <c r="E323" s="2107"/>
      <c r="F323" s="2107"/>
      <c r="G323" s="2107">
        <v>8</v>
      </c>
      <c r="H323" s="2107">
        <f>30*G323</f>
        <v>240</v>
      </c>
      <c r="I323" s="2107"/>
      <c r="J323" s="2107"/>
      <c r="K323" s="2107"/>
      <c r="L323" s="2107"/>
      <c r="M323" s="2107"/>
      <c r="N323" s="2107"/>
      <c r="O323" s="2567"/>
      <c r="P323" s="2568"/>
      <c r="Q323" s="2107"/>
      <c r="R323" s="2567"/>
      <c r="S323" s="2568"/>
      <c r="T323" s="2107"/>
      <c r="U323" s="2107"/>
      <c r="V323" s="2107"/>
    </row>
    <row r="324" spans="1:22" s="605" customFormat="1" ht="18.75" customHeight="1">
      <c r="A324" s="2107">
        <v>3.3</v>
      </c>
      <c r="B324" s="919" t="s">
        <v>23</v>
      </c>
      <c r="C324" s="920"/>
      <c r="D324" s="742" t="s">
        <v>559</v>
      </c>
      <c r="E324" s="742"/>
      <c r="F324" s="921"/>
      <c r="G324" s="922">
        <v>16.5</v>
      </c>
      <c r="H324" s="2107">
        <f>30*G324</f>
        <v>495</v>
      </c>
      <c r="I324" s="2107"/>
      <c r="J324" s="2107"/>
      <c r="K324" s="2107"/>
      <c r="L324" s="2107"/>
      <c r="M324" s="2107"/>
      <c r="N324" s="2107"/>
      <c r="O324" s="2567"/>
      <c r="P324" s="2568"/>
      <c r="Q324" s="2107"/>
      <c r="R324" s="2567"/>
      <c r="S324" s="2568"/>
      <c r="T324" s="2107"/>
      <c r="U324" s="2107"/>
      <c r="V324" s="2107"/>
    </row>
    <row r="325" spans="1:22" s="30" customFormat="1" ht="18.75" customHeight="1" thickBot="1">
      <c r="A325" s="2107">
        <v>3.4</v>
      </c>
      <c r="B325" s="925" t="s">
        <v>77</v>
      </c>
      <c r="C325" s="926" t="s">
        <v>559</v>
      </c>
      <c r="D325" s="926"/>
      <c r="E325" s="926"/>
      <c r="F325" s="927"/>
      <c r="G325" s="928">
        <v>3</v>
      </c>
      <c r="H325" s="2107">
        <f>30*G325</f>
        <v>90</v>
      </c>
      <c r="I325" s="927"/>
      <c r="J325" s="930"/>
      <c r="K325" s="927"/>
      <c r="L325" s="930"/>
      <c r="M325" s="927"/>
      <c r="N325" s="927"/>
      <c r="O325" s="2583"/>
      <c r="P325" s="2584"/>
      <c r="Q325" s="927"/>
      <c r="R325" s="2583"/>
      <c r="S325" s="2584"/>
      <c r="T325" s="927"/>
      <c r="U325" s="927"/>
      <c r="V325" s="931"/>
    </row>
    <row r="326" spans="1:22" s="30" customFormat="1" ht="16.5" customHeight="1" thickBot="1">
      <c r="A326" s="2791" t="s">
        <v>36</v>
      </c>
      <c r="B326" s="2792"/>
      <c r="C326" s="1652"/>
      <c r="D326" s="1652"/>
      <c r="E326" s="1652"/>
      <c r="F326" s="1652"/>
      <c r="G326" s="1653">
        <f>G324+G325+G322+G323</f>
        <v>31.5</v>
      </c>
      <c r="H326" s="1653">
        <f>H324+H325+H322+H323</f>
        <v>945</v>
      </c>
      <c r="I326" s="1652"/>
      <c r="J326" s="1654"/>
      <c r="K326" s="1652"/>
      <c r="L326" s="1654"/>
      <c r="M326" s="1652"/>
      <c r="N326" s="1652"/>
      <c r="O326" s="2602"/>
      <c r="P326" s="2603"/>
      <c r="Q326" s="1652"/>
      <c r="R326" s="2602"/>
      <c r="S326" s="2603"/>
      <c r="T326" s="1652"/>
      <c r="U326" s="1652"/>
      <c r="V326" s="1652"/>
    </row>
    <row r="327" spans="1:22" s="30" customFormat="1" ht="16.5" customHeight="1" thickBot="1">
      <c r="A327" s="2110"/>
      <c r="B327" s="951" t="s">
        <v>79</v>
      </c>
      <c r="C327" s="1663"/>
      <c r="D327" s="1663"/>
      <c r="E327" s="1663"/>
      <c r="F327" s="1663"/>
      <c r="G327" s="922">
        <f>G322+G323</f>
        <v>12</v>
      </c>
      <c r="H327" s="922">
        <f>H322+H323</f>
        <v>360</v>
      </c>
      <c r="I327" s="1663"/>
      <c r="J327" s="1664"/>
      <c r="K327" s="1663"/>
      <c r="L327" s="1664"/>
      <c r="M327" s="1663"/>
      <c r="N327" s="1663"/>
      <c r="O327" s="2565"/>
      <c r="P327" s="2566"/>
      <c r="Q327" s="1663"/>
      <c r="R327" s="2565"/>
      <c r="S327" s="2566"/>
      <c r="T327" s="1663"/>
      <c r="U327" s="1663"/>
      <c r="V327" s="1663"/>
    </row>
    <row r="328" spans="1:22" s="30" customFormat="1" ht="16.5" customHeight="1" thickBot="1">
      <c r="A328" s="2110"/>
      <c r="B328" s="944" t="s">
        <v>85</v>
      </c>
      <c r="C328" s="1663"/>
      <c r="D328" s="1663"/>
      <c r="E328" s="1663"/>
      <c r="F328" s="1663"/>
      <c r="G328" s="922">
        <f>G324+G325</f>
        <v>19.5</v>
      </c>
      <c r="H328" s="922">
        <f>H324+H325</f>
        <v>585</v>
      </c>
      <c r="I328" s="1663"/>
      <c r="J328" s="1664"/>
      <c r="K328" s="1663"/>
      <c r="L328" s="1664"/>
      <c r="M328" s="1663"/>
      <c r="N328" s="1663"/>
      <c r="O328" s="2565"/>
      <c r="P328" s="2566"/>
      <c r="Q328" s="1663"/>
      <c r="R328" s="2565"/>
      <c r="S328" s="2566"/>
      <c r="T328" s="1663"/>
      <c r="U328" s="1663"/>
      <c r="V328" s="1663"/>
    </row>
    <row r="329" spans="1:22" s="30" customFormat="1" ht="16.5" customHeight="1" hidden="1">
      <c r="A329" s="2110"/>
      <c r="B329" s="2110"/>
      <c r="C329" s="1663"/>
      <c r="D329" s="1663"/>
      <c r="E329" s="1663"/>
      <c r="F329" s="1663"/>
      <c r="G329" s="922"/>
      <c r="H329" s="922"/>
      <c r="I329" s="1663"/>
      <c r="J329" s="1664"/>
      <c r="K329" s="1663"/>
      <c r="L329" s="1664"/>
      <c r="M329" s="1663"/>
      <c r="N329" s="1663"/>
      <c r="O329" s="2565"/>
      <c r="P329" s="2566"/>
      <c r="Q329" s="1663"/>
      <c r="R329" s="2565"/>
      <c r="S329" s="2566"/>
      <c r="T329" s="1663"/>
      <c r="U329" s="1663"/>
      <c r="V329" s="1663"/>
    </row>
    <row r="330" spans="1:22" ht="16.5" thickBot="1">
      <c r="A330" s="1655"/>
      <c r="B330" s="1655"/>
      <c r="C330" s="1656"/>
      <c r="D330" s="1656"/>
      <c r="E330" s="1656"/>
      <c r="F330" s="1657"/>
      <c r="G330" s="1658"/>
      <c r="H330" s="1659"/>
      <c r="I330" s="1659"/>
      <c r="J330" s="1659"/>
      <c r="K330" s="1659"/>
      <c r="L330" s="1659"/>
      <c r="M330" s="1659"/>
      <c r="N330" s="1656"/>
      <c r="O330" s="2604"/>
      <c r="P330" s="2605"/>
      <c r="Q330" s="1038"/>
      <c r="R330" s="2588"/>
      <c r="S330" s="2589"/>
      <c r="T330" s="1660"/>
      <c r="U330" s="850"/>
      <c r="V330" s="1661"/>
    </row>
    <row r="331" spans="1:22" ht="16.5" thickBot="1">
      <c r="A331" s="2096"/>
      <c r="B331" s="944" t="s">
        <v>188</v>
      </c>
      <c r="C331" s="945"/>
      <c r="D331" s="945"/>
      <c r="E331" s="945"/>
      <c r="F331" s="946"/>
      <c r="G331" s="947">
        <f>G326+G170+G93+G56+G22</f>
        <v>240</v>
      </c>
      <c r="H331" s="947">
        <f>H326+H170+H93+H56+H22</f>
        <v>7200</v>
      </c>
      <c r="I331" s="947"/>
      <c r="J331" s="947"/>
      <c r="K331" s="947"/>
      <c r="L331" s="947"/>
      <c r="M331" s="947"/>
      <c r="N331" s="945"/>
      <c r="O331" s="2594"/>
      <c r="P331" s="2595"/>
      <c r="Q331" s="2093"/>
      <c r="R331" s="2590"/>
      <c r="S331" s="2591"/>
      <c r="T331" s="949"/>
      <c r="U331" s="892"/>
      <c r="V331" s="950"/>
    </row>
    <row r="332" spans="1:22" ht="16.5" thickBot="1">
      <c r="A332" s="1686"/>
      <c r="B332" s="1694" t="s">
        <v>79</v>
      </c>
      <c r="C332" s="1687"/>
      <c r="D332" s="1687"/>
      <c r="E332" s="1687"/>
      <c r="F332" s="1688"/>
      <c r="G332" s="1689">
        <f>G23+G57+G171+G94+G327</f>
        <v>97</v>
      </c>
      <c r="H332" s="1689">
        <f>H23+H57+H171</f>
        <v>2220</v>
      </c>
      <c r="I332" s="1695"/>
      <c r="J332" s="1055"/>
      <c r="K332" s="1695"/>
      <c r="L332" s="1055"/>
      <c r="M332" s="1695"/>
      <c r="N332" s="1687"/>
      <c r="O332" s="2585"/>
      <c r="P332" s="2586"/>
      <c r="Q332" s="1690"/>
      <c r="R332" s="2600"/>
      <c r="S332" s="2601"/>
      <c r="T332" s="1691"/>
      <c r="U332" s="1696"/>
      <c r="V332" s="1697"/>
    </row>
    <row r="333" spans="1:48" ht="16.5" thickBot="1">
      <c r="A333" s="936"/>
      <c r="B333" s="1698" t="s">
        <v>85</v>
      </c>
      <c r="C333" s="876"/>
      <c r="D333" s="876"/>
      <c r="E333" s="876"/>
      <c r="F333" s="937"/>
      <c r="G333" s="2108">
        <f>G331-G332</f>
        <v>143</v>
      </c>
      <c r="H333" s="2108">
        <f>H331-H332</f>
        <v>4980</v>
      </c>
      <c r="I333" s="1699">
        <f>J333+K333+L333</f>
        <v>296</v>
      </c>
      <c r="J333" s="1699">
        <f>O407</f>
        <v>206</v>
      </c>
      <c r="K333" s="1699">
        <f>Q407</f>
        <v>38</v>
      </c>
      <c r="L333" s="1699">
        <f>P407</f>
        <v>52</v>
      </c>
      <c r="M333" s="1699">
        <f>M61+M95+M172</f>
        <v>3409</v>
      </c>
      <c r="N333" s="1037" t="s">
        <v>468</v>
      </c>
      <c r="O333" s="2580" t="s">
        <v>532</v>
      </c>
      <c r="P333" s="2587"/>
      <c r="Q333" s="889" t="s">
        <v>530</v>
      </c>
      <c r="R333" s="2580" t="s">
        <v>485</v>
      </c>
      <c r="S333" s="2587"/>
      <c r="T333" s="889" t="s">
        <v>594</v>
      </c>
      <c r="U333" s="889" t="s">
        <v>483</v>
      </c>
      <c r="V333" s="942"/>
      <c r="W333" s="27">
        <v>40</v>
      </c>
      <c r="X333" s="27">
        <v>44</v>
      </c>
      <c r="Y333" s="27">
        <v>36</v>
      </c>
      <c r="AA333" s="27">
        <f>I24+I58+I95+I172</f>
        <v>296</v>
      </c>
      <c r="AB333" s="27">
        <f>J24+J58+J95+K172</f>
        <v>146</v>
      </c>
      <c r="AC333" s="27">
        <f>K24+K58+K95+L172</f>
        <v>32</v>
      </c>
      <c r="AU333" s="29" t="s">
        <v>556</v>
      </c>
      <c r="AV333" s="1269">
        <f>AV11+AV26+AV65+AV127</f>
        <v>33.5</v>
      </c>
    </row>
    <row r="334" spans="1:48" ht="15.75">
      <c r="A334" s="2888" t="s">
        <v>170</v>
      </c>
      <c r="B334" s="2889"/>
      <c r="C334" s="2889"/>
      <c r="D334" s="2889"/>
      <c r="E334" s="2889"/>
      <c r="F334" s="2889"/>
      <c r="G334" s="2889"/>
      <c r="H334" s="2889"/>
      <c r="I334" s="2889"/>
      <c r="J334" s="2889"/>
      <c r="K334" s="2889"/>
      <c r="L334" s="2889"/>
      <c r="M334" s="2890"/>
      <c r="N334" s="830">
        <v>4</v>
      </c>
      <c r="O334" s="2656">
        <v>3</v>
      </c>
      <c r="P334" s="2882"/>
      <c r="Q334" s="1038">
        <v>5</v>
      </c>
      <c r="R334" s="2656">
        <v>4</v>
      </c>
      <c r="S334" s="2882"/>
      <c r="T334" s="1038">
        <v>4</v>
      </c>
      <c r="U334" s="1038">
        <v>1</v>
      </c>
      <c r="V334" s="942"/>
      <c r="W334" s="27">
        <v>14</v>
      </c>
      <c r="X334" s="27">
        <v>12</v>
      </c>
      <c r="Y334" s="27">
        <v>10</v>
      </c>
      <c r="AU334" s="29" t="s">
        <v>557</v>
      </c>
      <c r="AV334" s="1269">
        <f>AV12+AV27+AV66+AV128</f>
        <v>51.5</v>
      </c>
    </row>
    <row r="335" spans="1:48" ht="15.75">
      <c r="A335" s="2891" t="s">
        <v>34</v>
      </c>
      <c r="B335" s="2892"/>
      <c r="C335" s="2892"/>
      <c r="D335" s="2892"/>
      <c r="E335" s="2892"/>
      <c r="F335" s="2892"/>
      <c r="G335" s="2892"/>
      <c r="H335" s="2892"/>
      <c r="I335" s="2892"/>
      <c r="J335" s="2892"/>
      <c r="K335" s="2892"/>
      <c r="L335" s="2892"/>
      <c r="M335" s="2893"/>
      <c r="N335" s="756">
        <v>2</v>
      </c>
      <c r="O335" s="2873">
        <v>1</v>
      </c>
      <c r="P335" s="2874"/>
      <c r="Q335" s="2095">
        <v>1</v>
      </c>
      <c r="R335" s="2873">
        <v>1</v>
      </c>
      <c r="S335" s="2874"/>
      <c r="T335" s="2095">
        <v>3</v>
      </c>
      <c r="U335" s="2095">
        <v>3</v>
      </c>
      <c r="V335" s="942"/>
      <c r="W335" s="27">
        <v>32</v>
      </c>
      <c r="X335" s="27">
        <v>36</v>
      </c>
      <c r="Y335" s="27">
        <v>32</v>
      </c>
      <c r="AU335" s="29" t="s">
        <v>30</v>
      </c>
      <c r="AV335" s="1269">
        <f>AV13+AV28+AV67+AV129+G328</f>
        <v>58</v>
      </c>
    </row>
    <row r="336" spans="1:48" ht="15.75">
      <c r="A336" s="2891" t="s">
        <v>35</v>
      </c>
      <c r="B336" s="2892"/>
      <c r="C336" s="2892"/>
      <c r="D336" s="2892"/>
      <c r="E336" s="2892"/>
      <c r="F336" s="2892"/>
      <c r="G336" s="2892"/>
      <c r="H336" s="2892"/>
      <c r="I336" s="2892"/>
      <c r="J336" s="2892"/>
      <c r="K336" s="2892"/>
      <c r="L336" s="2892"/>
      <c r="M336" s="2893"/>
      <c r="N336" s="2095"/>
      <c r="O336" s="2873"/>
      <c r="P336" s="2874"/>
      <c r="Q336" s="2095"/>
      <c r="R336" s="2873">
        <v>1</v>
      </c>
      <c r="S336" s="2874"/>
      <c r="T336" s="2095"/>
      <c r="U336" s="2095">
        <v>1</v>
      </c>
      <c r="V336" s="942"/>
      <c r="W336" s="27">
        <v>12</v>
      </c>
      <c r="X336" s="27">
        <v>10</v>
      </c>
      <c r="Y336" s="27">
        <v>6</v>
      </c>
      <c r="AV336" s="1269">
        <f>SUM(AV333:AV335)</f>
        <v>143</v>
      </c>
    </row>
    <row r="337" spans="1:22" ht="15.75">
      <c r="A337" s="2894" t="s">
        <v>38</v>
      </c>
      <c r="B337" s="2895"/>
      <c r="C337" s="2895"/>
      <c r="D337" s="2895"/>
      <c r="E337" s="2895"/>
      <c r="F337" s="2895"/>
      <c r="G337" s="2895"/>
      <c r="H337" s="2895"/>
      <c r="I337" s="2895"/>
      <c r="J337" s="2895"/>
      <c r="K337" s="2895"/>
      <c r="L337" s="2895"/>
      <c r="M337" s="2896"/>
      <c r="N337" s="2095"/>
      <c r="O337" s="2873"/>
      <c r="P337" s="2874"/>
      <c r="Q337" s="2095"/>
      <c r="R337" s="2873"/>
      <c r="S337" s="2874"/>
      <c r="T337" s="2095"/>
      <c r="U337" s="2095"/>
      <c r="V337" s="942"/>
    </row>
    <row r="338" spans="1:22" ht="15.75">
      <c r="A338" s="2897" t="s">
        <v>48</v>
      </c>
      <c r="B338" s="2897"/>
      <c r="C338" s="2897"/>
      <c r="D338" s="2897"/>
      <c r="E338" s="2897"/>
      <c r="F338" s="2897"/>
      <c r="G338" s="2897"/>
      <c r="H338" s="2897"/>
      <c r="I338" s="2897"/>
      <c r="J338" s="2897"/>
      <c r="K338" s="2897"/>
      <c r="L338" s="2897"/>
      <c r="M338" s="2897"/>
      <c r="N338" s="2873" t="s">
        <v>132</v>
      </c>
      <c r="O338" s="2880"/>
      <c r="P338" s="2874"/>
      <c r="Q338" s="2873" t="s">
        <v>132</v>
      </c>
      <c r="R338" s="2880"/>
      <c r="S338" s="2874"/>
      <c r="T338" s="2623" t="s">
        <v>86</v>
      </c>
      <c r="U338" s="2627"/>
      <c r="V338" s="1693"/>
    </row>
    <row r="339" spans="1:22" ht="15.75">
      <c r="A339" s="2177"/>
      <c r="B339" s="2178"/>
      <c r="C339" s="2178"/>
      <c r="D339" s="2178"/>
      <c r="E339" s="2178"/>
      <c r="F339" s="2178"/>
      <c r="G339" s="2178"/>
      <c r="H339" s="2178"/>
      <c r="I339" s="2178"/>
      <c r="J339" s="2178"/>
      <c r="K339" s="2178"/>
      <c r="L339" s="2178"/>
      <c r="M339" s="2178"/>
      <c r="N339" s="2914">
        <f>AV333</f>
        <v>33.5</v>
      </c>
      <c r="O339" s="2915"/>
      <c r="P339" s="2915"/>
      <c r="Q339" s="2914">
        <f>AV334</f>
        <v>51.5</v>
      </c>
      <c r="R339" s="2915"/>
      <c r="S339" s="2915"/>
      <c r="T339" s="2914">
        <f>AV335</f>
        <v>58</v>
      </c>
      <c r="U339" s="2915"/>
      <c r="V339" s="2179"/>
    </row>
    <row r="340" spans="1:22" s="937" customFormat="1" ht="16.5" thickBot="1">
      <c r="A340" s="2107"/>
      <c r="B340" s="2898"/>
      <c r="C340" s="2899"/>
      <c r="D340" s="2899"/>
      <c r="E340" s="2899"/>
      <c r="F340" s="2899"/>
      <c r="G340" s="2899"/>
      <c r="H340" s="2899"/>
      <c r="I340" s="2899"/>
      <c r="J340" s="2899"/>
      <c r="K340" s="2899"/>
      <c r="L340" s="2899"/>
      <c r="M340" s="2900"/>
      <c r="N340" s="2916">
        <f>N339+Q339+T339</f>
        <v>143</v>
      </c>
      <c r="O340" s="2917"/>
      <c r="P340" s="2917"/>
      <c r="Q340" s="2917"/>
      <c r="R340" s="2917"/>
      <c r="S340" s="2917"/>
      <c r="T340" s="2917"/>
      <c r="U340" s="2918"/>
      <c r="V340" s="2180"/>
    </row>
    <row r="341" spans="1:22" s="1027" customFormat="1" ht="16.5" thickBot="1">
      <c r="A341" s="2789"/>
      <c r="B341" s="2811"/>
      <c r="C341" s="969"/>
      <c r="D341" s="970"/>
      <c r="E341" s="971"/>
      <c r="F341" s="972"/>
      <c r="G341" s="973"/>
      <c r="H341" s="974"/>
      <c r="I341" s="975"/>
      <c r="J341" s="975"/>
      <c r="K341" s="975"/>
      <c r="L341" s="975"/>
      <c r="M341" s="976"/>
      <c r="N341" s="2157"/>
      <c r="O341" s="2596"/>
      <c r="P341" s="2597"/>
      <c r="Q341" s="2157"/>
      <c r="R341" s="2596"/>
      <c r="S341" s="2597"/>
      <c r="T341" s="2181"/>
      <c r="U341" s="2155"/>
      <c r="V341" s="2156"/>
    </row>
    <row r="342" spans="1:23" s="1027" customFormat="1" ht="16.5" thickBot="1">
      <c r="A342" s="2871" t="s">
        <v>580</v>
      </c>
      <c r="B342" s="2872"/>
      <c r="C342" s="983"/>
      <c r="D342" s="984"/>
      <c r="E342" s="984"/>
      <c r="F342" s="985"/>
      <c r="G342" s="986">
        <f>G59+G239+G341+G326</f>
        <v>240</v>
      </c>
      <c r="H342" s="986">
        <f>H59+H239+H341+H326</f>
        <v>7200</v>
      </c>
      <c r="I342" s="970"/>
      <c r="J342" s="987"/>
      <c r="K342" s="970"/>
      <c r="L342" s="970"/>
      <c r="M342" s="988"/>
      <c r="N342" s="989"/>
      <c r="O342" s="2598"/>
      <c r="P342" s="2599"/>
      <c r="Q342" s="990"/>
      <c r="R342" s="2598"/>
      <c r="S342" s="2599"/>
      <c r="T342" s="2157"/>
      <c r="U342" s="2182"/>
      <c r="V342" s="2183"/>
      <c r="W342" s="1027">
        <f>30*G342</f>
        <v>7200</v>
      </c>
    </row>
    <row r="343" spans="1:23" s="1027" customFormat="1" ht="16.5" thickBot="1">
      <c r="A343" s="2871" t="s">
        <v>228</v>
      </c>
      <c r="B343" s="2872"/>
      <c r="C343" s="983"/>
      <c r="D343" s="984"/>
      <c r="E343" s="984"/>
      <c r="F343" s="985"/>
      <c r="G343" s="991">
        <f>G60+G240+G327</f>
        <v>97.5</v>
      </c>
      <c r="H343" s="991">
        <f>H60+H240+H327</f>
        <v>2925</v>
      </c>
      <c r="I343" s="970"/>
      <c r="J343" s="970"/>
      <c r="K343" s="970"/>
      <c r="L343" s="970"/>
      <c r="M343" s="988"/>
      <c r="N343" s="992"/>
      <c r="O343" s="2598"/>
      <c r="P343" s="2599"/>
      <c r="Q343" s="993"/>
      <c r="R343" s="2598"/>
      <c r="S343" s="2599"/>
      <c r="T343" s="2157"/>
      <c r="U343" s="2182"/>
      <c r="V343" s="2183"/>
      <c r="W343" s="1027">
        <f>30*G343</f>
        <v>2925</v>
      </c>
    </row>
    <row r="344" spans="1:23" s="1027" customFormat="1" ht="16.5" thickBot="1">
      <c r="A344" s="2875" t="s">
        <v>229</v>
      </c>
      <c r="B344" s="2876"/>
      <c r="C344" s="1702"/>
      <c r="D344" s="1703"/>
      <c r="E344" s="1703"/>
      <c r="F344" s="1704"/>
      <c r="G344" s="1085">
        <f>G61+G241+G341+G328</f>
        <v>142.5</v>
      </c>
      <c r="H344" s="1085">
        <f>H61+H241+H341+H328</f>
        <v>4275</v>
      </c>
      <c r="I344" s="1085">
        <f>I61+I241+I341</f>
        <v>304</v>
      </c>
      <c r="J344" s="1085">
        <f>J61+J241+J341</f>
        <v>208</v>
      </c>
      <c r="K344" s="1085">
        <f>K61+K241+K341</f>
        <v>32</v>
      </c>
      <c r="L344" s="1085">
        <f>L61+L241+L341</f>
        <v>64</v>
      </c>
      <c r="M344" s="1085">
        <f>M61+M241+M341</f>
        <v>3386</v>
      </c>
      <c r="N344" s="1037" t="s">
        <v>468</v>
      </c>
      <c r="O344" s="2580" t="s">
        <v>541</v>
      </c>
      <c r="P344" s="2581"/>
      <c r="Q344" s="1039" t="s">
        <v>490</v>
      </c>
      <c r="R344" s="2636" t="s">
        <v>530</v>
      </c>
      <c r="S344" s="2637"/>
      <c r="T344" s="1041" t="s">
        <v>478</v>
      </c>
      <c r="U344" s="1042" t="s">
        <v>490</v>
      </c>
      <c r="V344" s="2156"/>
      <c r="W344" s="1027">
        <f>30*G344</f>
        <v>4275</v>
      </c>
    </row>
    <row r="345" spans="1:48" s="1027" customFormat="1" ht="15.75">
      <c r="A345" s="2888" t="s">
        <v>170</v>
      </c>
      <c r="B345" s="2889"/>
      <c r="C345" s="2889"/>
      <c r="D345" s="2889"/>
      <c r="E345" s="2889"/>
      <c r="F345" s="2889"/>
      <c r="G345" s="2889"/>
      <c r="H345" s="2889"/>
      <c r="I345" s="2889"/>
      <c r="J345" s="2889"/>
      <c r="K345" s="2889"/>
      <c r="L345" s="2889"/>
      <c r="M345" s="2890"/>
      <c r="N345" s="1709">
        <f>N374</f>
        <v>4</v>
      </c>
      <c r="O345" s="2835">
        <f>O374</f>
        <v>3</v>
      </c>
      <c r="P345" s="2836"/>
      <c r="Q345" s="1709">
        <f aca="true" t="shared" si="24" ref="Q345:R347">Q374</f>
        <v>5</v>
      </c>
      <c r="R345" s="2835">
        <f t="shared" si="24"/>
        <v>3</v>
      </c>
      <c r="S345" s="2836"/>
      <c r="T345" s="1709">
        <f>T374</f>
        <v>4</v>
      </c>
      <c r="U345" s="1709">
        <f>U374</f>
        <v>2</v>
      </c>
      <c r="V345" s="1705"/>
      <c r="AU345" s="937" t="s">
        <v>556</v>
      </c>
      <c r="AV345" s="1710">
        <f>AV11+AV26+AV65+AV175</f>
        <v>33.5</v>
      </c>
    </row>
    <row r="346" spans="1:48" s="1027" customFormat="1" ht="15.75">
      <c r="A346" s="2891" t="s">
        <v>34</v>
      </c>
      <c r="B346" s="2892"/>
      <c r="C346" s="2892"/>
      <c r="D346" s="2892"/>
      <c r="E346" s="2892"/>
      <c r="F346" s="2892"/>
      <c r="G346" s="2892"/>
      <c r="H346" s="2892"/>
      <c r="I346" s="2892"/>
      <c r="J346" s="2892"/>
      <c r="K346" s="2892"/>
      <c r="L346" s="2892"/>
      <c r="M346" s="2893"/>
      <c r="N346" s="1709">
        <f aca="true" t="shared" si="25" ref="N346:O348">N375</f>
        <v>2</v>
      </c>
      <c r="O346" s="2835">
        <f t="shared" si="25"/>
        <v>1</v>
      </c>
      <c r="P346" s="2836"/>
      <c r="Q346" s="1709">
        <f t="shared" si="24"/>
        <v>1</v>
      </c>
      <c r="R346" s="2835">
        <f t="shared" si="24"/>
        <v>5</v>
      </c>
      <c r="S346" s="2836"/>
      <c r="T346" s="1709">
        <f aca="true" t="shared" si="26" ref="T346:U348">T375</f>
        <v>2</v>
      </c>
      <c r="U346" s="1709">
        <f t="shared" si="26"/>
        <v>5</v>
      </c>
      <c r="V346" s="1705"/>
      <c r="X346" s="1027">
        <v>40</v>
      </c>
      <c r="Y346" s="1027">
        <v>14</v>
      </c>
      <c r="Z346" s="1027">
        <v>48</v>
      </c>
      <c r="AA346" s="1027">
        <v>14</v>
      </c>
      <c r="AU346" s="937" t="s">
        <v>557</v>
      </c>
      <c r="AV346" s="1710">
        <f>AV12+AV27+AV66+AV176</f>
        <v>52.5</v>
      </c>
    </row>
    <row r="347" spans="1:48" s="1027" customFormat="1" ht="15.75">
      <c r="A347" s="2849" t="s">
        <v>233</v>
      </c>
      <c r="B347" s="2850"/>
      <c r="C347" s="2850"/>
      <c r="D347" s="2850"/>
      <c r="E347" s="2850"/>
      <c r="F347" s="2850"/>
      <c r="G347" s="2850"/>
      <c r="H347" s="2850"/>
      <c r="I347" s="2850"/>
      <c r="J347" s="2850"/>
      <c r="K347" s="2850"/>
      <c r="L347" s="2850"/>
      <c r="M347" s="2851"/>
      <c r="N347" s="1709">
        <f t="shared" si="25"/>
        <v>0</v>
      </c>
      <c r="O347" s="2835">
        <f t="shared" si="25"/>
        <v>0</v>
      </c>
      <c r="P347" s="2836"/>
      <c r="Q347" s="1709">
        <f t="shared" si="24"/>
        <v>0</v>
      </c>
      <c r="R347" s="2835">
        <f t="shared" si="24"/>
        <v>1</v>
      </c>
      <c r="S347" s="2836"/>
      <c r="T347" s="1709">
        <f t="shared" si="26"/>
        <v>0</v>
      </c>
      <c r="U347" s="1709">
        <f t="shared" si="26"/>
        <v>1</v>
      </c>
      <c r="V347" s="1705"/>
      <c r="X347" s="1027">
        <v>32</v>
      </c>
      <c r="Y347" s="1027">
        <v>12</v>
      </c>
      <c r="Z347" s="1027">
        <v>28</v>
      </c>
      <c r="AA347" s="1027">
        <v>8</v>
      </c>
      <c r="AU347" s="937" t="s">
        <v>30</v>
      </c>
      <c r="AV347" s="1710">
        <f>AV13+AV28+AV67+AV177+G328</f>
        <v>56.5</v>
      </c>
    </row>
    <row r="348" spans="1:48" s="1027" customFormat="1" ht="16.5" thickBot="1">
      <c r="A348" s="2903" t="s">
        <v>232</v>
      </c>
      <c r="B348" s="2904"/>
      <c r="C348" s="2904"/>
      <c r="D348" s="2904"/>
      <c r="E348" s="2904"/>
      <c r="F348" s="2904"/>
      <c r="G348" s="2904"/>
      <c r="H348" s="2904"/>
      <c r="I348" s="2904"/>
      <c r="J348" s="2904"/>
      <c r="K348" s="2904"/>
      <c r="L348" s="2904"/>
      <c r="M348" s="2905"/>
      <c r="N348" s="1709">
        <f t="shared" si="25"/>
        <v>0</v>
      </c>
      <c r="O348" s="2835">
        <f t="shared" si="25"/>
        <v>0</v>
      </c>
      <c r="P348" s="2836"/>
      <c r="Q348" s="1711"/>
      <c r="R348" s="2919"/>
      <c r="S348" s="2836"/>
      <c r="T348" s="1709">
        <f t="shared" si="26"/>
        <v>1</v>
      </c>
      <c r="U348" s="1709">
        <f t="shared" si="26"/>
        <v>1</v>
      </c>
      <c r="V348" s="1705"/>
      <c r="X348" s="1027">
        <v>40</v>
      </c>
      <c r="Y348" s="1027">
        <v>12</v>
      </c>
      <c r="Z348" s="1027">
        <v>40</v>
      </c>
      <c r="AA348" s="1027">
        <v>12</v>
      </c>
      <c r="AV348" s="1710">
        <f>SUM(AV345:AV347)</f>
        <v>142.5</v>
      </c>
    </row>
    <row r="349" spans="1:22" s="1027" customFormat="1" ht="15.75">
      <c r="A349" s="2897" t="s">
        <v>48</v>
      </c>
      <c r="B349" s="2897"/>
      <c r="C349" s="2897"/>
      <c r="D349" s="2897"/>
      <c r="E349" s="2897"/>
      <c r="F349" s="2897"/>
      <c r="G349" s="2897"/>
      <c r="H349" s="2897"/>
      <c r="I349" s="2897"/>
      <c r="J349" s="2897"/>
      <c r="K349" s="2897"/>
      <c r="L349" s="2897"/>
      <c r="M349" s="2897"/>
      <c r="N349" s="2873" t="s">
        <v>132</v>
      </c>
      <c r="O349" s="2880"/>
      <c r="P349" s="2874"/>
      <c r="Q349" s="2873" t="s">
        <v>132</v>
      </c>
      <c r="R349" s="2880"/>
      <c r="S349" s="2874"/>
      <c r="T349" s="2623" t="s">
        <v>86</v>
      </c>
      <c r="U349" s="2627"/>
      <c r="V349" s="1705"/>
    </row>
    <row r="350" spans="1:22" s="1027" customFormat="1" ht="15.75">
      <c r="A350" s="2106"/>
      <c r="B350" s="2924"/>
      <c r="C350" s="2924"/>
      <c r="D350" s="2924"/>
      <c r="E350" s="2924"/>
      <c r="F350" s="2924"/>
      <c r="G350" s="2924"/>
      <c r="H350" s="2924"/>
      <c r="I350" s="2924"/>
      <c r="J350" s="2924"/>
      <c r="K350" s="2924"/>
      <c r="L350" s="2924"/>
      <c r="M350" s="2924"/>
      <c r="N350" s="2912">
        <f>AV345</f>
        <v>33.5</v>
      </c>
      <c r="O350" s="2912"/>
      <c r="P350" s="2912"/>
      <c r="Q350" s="2912">
        <f>AV346</f>
        <v>52.5</v>
      </c>
      <c r="R350" s="2912"/>
      <c r="S350" s="2912"/>
      <c r="T350" s="2913">
        <f>AV347</f>
        <v>56.5</v>
      </c>
      <c r="U350" s="2912"/>
      <c r="V350" s="1712"/>
    </row>
    <row r="351" spans="1:22" s="1027" customFormat="1" ht="15.75">
      <c r="A351" s="2106"/>
      <c r="B351" s="2924"/>
      <c r="C351" s="2924"/>
      <c r="D351" s="2924"/>
      <c r="E351" s="2924"/>
      <c r="F351" s="2924"/>
      <c r="G351" s="2924"/>
      <c r="H351" s="2924"/>
      <c r="I351" s="2924"/>
      <c r="J351" s="2924"/>
      <c r="K351" s="2924"/>
      <c r="L351" s="2924"/>
      <c r="M351" s="2924"/>
      <c r="N351" s="2913">
        <f>N350+Q350+T350</f>
        <v>142.5</v>
      </c>
      <c r="O351" s="2912"/>
      <c r="P351" s="2912"/>
      <c r="Q351" s="2912"/>
      <c r="R351" s="2912"/>
      <c r="S351" s="2912"/>
      <c r="T351" s="2912"/>
      <c r="U351" s="2912"/>
      <c r="V351" s="1712"/>
    </row>
    <row r="352" spans="1:22" s="1027" customFormat="1" ht="16.5" thickBot="1">
      <c r="A352" s="2827"/>
      <c r="B352" s="2701"/>
      <c r="C352" s="2701"/>
      <c r="D352" s="2701"/>
      <c r="E352" s="2701"/>
      <c r="F352" s="2701"/>
      <c r="G352" s="2701"/>
      <c r="H352" s="2701"/>
      <c r="I352" s="2701"/>
      <c r="J352" s="2701"/>
      <c r="K352" s="2701"/>
      <c r="L352" s="2701"/>
      <c r="M352" s="2701"/>
      <c r="N352" s="2701"/>
      <c r="O352" s="2701"/>
      <c r="P352" s="2701"/>
      <c r="Q352" s="2701"/>
      <c r="R352" s="2701"/>
      <c r="S352" s="2701"/>
      <c r="T352" s="2701"/>
      <c r="U352" s="2701"/>
      <c r="V352" s="2702"/>
    </row>
    <row r="353" spans="1:22" s="937" customFormat="1" ht="15.75" hidden="1">
      <c r="A353" s="2107"/>
      <c r="B353" s="919"/>
      <c r="C353" s="920"/>
      <c r="D353" s="742"/>
      <c r="E353" s="742"/>
      <c r="F353" s="921"/>
      <c r="G353" s="922"/>
      <c r="H353" s="923"/>
      <c r="I353" s="2107"/>
      <c r="J353" s="2107"/>
      <c r="K353" s="2107"/>
      <c r="L353" s="2107"/>
      <c r="M353" s="2107"/>
      <c r="N353" s="2107"/>
      <c r="O353" s="2567"/>
      <c r="P353" s="2568"/>
      <c r="Q353" s="2107"/>
      <c r="R353" s="2567"/>
      <c r="S353" s="2568"/>
      <c r="T353" s="2107"/>
      <c r="U353" s="2107"/>
      <c r="V353" s="2107"/>
    </row>
    <row r="354" spans="1:22" s="1027" customFormat="1" ht="16.5" hidden="1" thickBot="1">
      <c r="A354" s="957"/>
      <c r="B354" s="958"/>
      <c r="C354" s="926"/>
      <c r="D354" s="926"/>
      <c r="E354" s="959"/>
      <c r="F354" s="960"/>
      <c r="G354" s="961"/>
      <c r="H354" s="962"/>
      <c r="I354" s="996"/>
      <c r="J354" s="930"/>
      <c r="K354" s="927"/>
      <c r="L354" s="930"/>
      <c r="M354" s="997"/>
      <c r="N354" s="996"/>
      <c r="O354" s="2583"/>
      <c r="P354" s="2584"/>
      <c r="Q354" s="927"/>
      <c r="R354" s="2572"/>
      <c r="S354" s="2582"/>
      <c r="T354" s="927"/>
      <c r="U354" s="927"/>
      <c r="V354" s="931"/>
    </row>
    <row r="355" spans="1:22" s="1027" customFormat="1" ht="16.5" hidden="1" thickBot="1">
      <c r="A355" s="2841"/>
      <c r="B355" s="2842"/>
      <c r="C355" s="2075"/>
      <c r="D355" s="932"/>
      <c r="E355" s="932"/>
      <c r="F355" s="998"/>
      <c r="G355" s="999"/>
      <c r="H355" s="1000"/>
      <c r="I355" s="2075"/>
      <c r="J355" s="935"/>
      <c r="K355" s="932"/>
      <c r="L355" s="935"/>
      <c r="M355" s="998"/>
      <c r="N355" s="2075"/>
      <c r="O355" s="2592"/>
      <c r="P355" s="2593"/>
      <c r="Q355" s="932"/>
      <c r="R355" s="2576"/>
      <c r="S355" s="2578"/>
      <c r="T355" s="932"/>
      <c r="U355" s="932"/>
      <c r="V355" s="932"/>
    </row>
    <row r="356" spans="1:22" s="1027" customFormat="1" ht="16.5" hidden="1" thickBot="1">
      <c r="A356" s="936"/>
      <c r="B356" s="1001"/>
      <c r="C356" s="1002"/>
      <c r="D356" s="876"/>
      <c r="E356" s="876"/>
      <c r="F356" s="1003"/>
      <c r="G356" s="1004"/>
      <c r="H356" s="1005"/>
      <c r="I356" s="1006"/>
      <c r="J356" s="939"/>
      <c r="K356" s="939"/>
      <c r="L356" s="939"/>
      <c r="M356" s="1007"/>
      <c r="N356" s="1002"/>
      <c r="O356" s="2594"/>
      <c r="P356" s="2595"/>
      <c r="Q356" s="2095"/>
      <c r="R356" s="2576"/>
      <c r="S356" s="2578"/>
      <c r="T356" s="941"/>
      <c r="U356" s="749"/>
      <c r="V356" s="942"/>
    </row>
    <row r="357" spans="1:23" s="1027" customFormat="1" ht="16.5" thickBot="1">
      <c r="A357" s="2096"/>
      <c r="B357" s="1008" t="s">
        <v>413</v>
      </c>
      <c r="C357" s="1009"/>
      <c r="D357" s="945"/>
      <c r="E357" s="945"/>
      <c r="F357" s="1010"/>
      <c r="G357" s="1150">
        <f>G326+G22+G56+G317</f>
        <v>240</v>
      </c>
      <c r="H357" s="1150">
        <f>H326+H22+H56+H317</f>
        <v>7200</v>
      </c>
      <c r="I357" s="2184"/>
      <c r="J357" s="947"/>
      <c r="K357" s="947"/>
      <c r="L357" s="947"/>
      <c r="M357" s="2185"/>
      <c r="N357" s="1009"/>
      <c r="O357" s="2594"/>
      <c r="P357" s="2595"/>
      <c r="Q357" s="2093"/>
      <c r="R357" s="2576"/>
      <c r="S357" s="2578"/>
      <c r="T357" s="949"/>
      <c r="U357" s="892"/>
      <c r="V357" s="950"/>
      <c r="W357" s="1027">
        <f>30*G357</f>
        <v>7200</v>
      </c>
    </row>
    <row r="358" spans="1:48" s="1027" customFormat="1" ht="16.5" thickBot="1">
      <c r="A358" s="2096"/>
      <c r="B358" s="2091" t="s">
        <v>79</v>
      </c>
      <c r="C358" s="1009"/>
      <c r="D358" s="945"/>
      <c r="E358" s="945"/>
      <c r="F358" s="1010"/>
      <c r="G358" s="1150">
        <f>G23+G57+G318+G327</f>
        <v>102</v>
      </c>
      <c r="H358" s="1150">
        <f>H23+H57+H318+H327</f>
        <v>3060</v>
      </c>
      <c r="I358" s="2076"/>
      <c r="J358" s="889"/>
      <c r="K358" s="952"/>
      <c r="L358" s="889"/>
      <c r="M358" s="2186"/>
      <c r="N358" s="1009"/>
      <c r="O358" s="2594"/>
      <c r="P358" s="2595"/>
      <c r="Q358" s="2093"/>
      <c r="R358" s="2576"/>
      <c r="S358" s="2578"/>
      <c r="T358" s="949"/>
      <c r="U358" s="892"/>
      <c r="V358" s="950"/>
      <c r="W358" s="1027">
        <f>30*G358</f>
        <v>3060</v>
      </c>
      <c r="AU358" s="937" t="s">
        <v>556</v>
      </c>
      <c r="AV358" s="1710">
        <f>AV11+AV26+AV105+AV244</f>
        <v>33.5</v>
      </c>
    </row>
    <row r="359" spans="1:48" s="1027" customFormat="1" ht="16.5" thickBot="1">
      <c r="A359" s="1686"/>
      <c r="B359" s="1728" t="s">
        <v>85</v>
      </c>
      <c r="C359" s="1729"/>
      <c r="D359" s="1687"/>
      <c r="E359" s="1687"/>
      <c r="F359" s="1730"/>
      <c r="G359" s="2187">
        <f>G24+G58+G319+G328</f>
        <v>138</v>
      </c>
      <c r="H359" s="2187">
        <f>H24+H58+H319+H328</f>
        <v>4140</v>
      </c>
      <c r="I359" s="2187">
        <f>I24+I58+I319+I328</f>
        <v>322</v>
      </c>
      <c r="J359" s="2187">
        <f>J24+J58+J319+J328</f>
        <v>200</v>
      </c>
      <c r="K359" s="2187">
        <f>K24+K58+K319+K328</f>
        <v>64</v>
      </c>
      <c r="L359" s="2187">
        <f>L24+L58+L319+L328</f>
        <v>58</v>
      </c>
      <c r="M359" s="2187">
        <f>M24+M58+M319+M328</f>
        <v>3233</v>
      </c>
      <c r="N359" s="1037" t="s">
        <v>468</v>
      </c>
      <c r="O359" s="2580" t="s">
        <v>541</v>
      </c>
      <c r="P359" s="2581"/>
      <c r="Q359" s="1054" t="s">
        <v>603</v>
      </c>
      <c r="R359" s="2580" t="s">
        <v>602</v>
      </c>
      <c r="S359" s="2581"/>
      <c r="T359" s="1054" t="s">
        <v>604</v>
      </c>
      <c r="U359" s="2188" t="s">
        <v>489</v>
      </c>
      <c r="V359" s="1692"/>
      <c r="W359" s="1027">
        <f>30*G359</f>
        <v>4140</v>
      </c>
      <c r="X359" s="1027">
        <v>40</v>
      </c>
      <c r="Y359" s="1027">
        <v>14</v>
      </c>
      <c r="Z359" s="1027">
        <v>44</v>
      </c>
      <c r="AA359" s="1027">
        <v>20</v>
      </c>
      <c r="AU359" s="937" t="s">
        <v>557</v>
      </c>
      <c r="AV359" s="1710">
        <f>AV12+AV27+AV106+AV245</f>
        <v>41</v>
      </c>
    </row>
    <row r="360" spans="1:48" s="1027" customFormat="1" ht="15.75">
      <c r="A360" s="2846" t="s">
        <v>170</v>
      </c>
      <c r="B360" s="2847"/>
      <c r="C360" s="2847"/>
      <c r="D360" s="2847"/>
      <c r="E360" s="2847"/>
      <c r="F360" s="2847"/>
      <c r="G360" s="2847"/>
      <c r="H360" s="2847"/>
      <c r="I360" s="2847"/>
      <c r="J360" s="2847"/>
      <c r="K360" s="2847"/>
      <c r="L360" s="2847"/>
      <c r="M360" s="2848"/>
      <c r="N360" s="2095">
        <v>4</v>
      </c>
      <c r="O360" s="2873">
        <v>3</v>
      </c>
      <c r="P360" s="2874"/>
      <c r="Q360" s="2095">
        <v>2</v>
      </c>
      <c r="R360" s="2901">
        <v>3</v>
      </c>
      <c r="S360" s="2902"/>
      <c r="T360" s="941">
        <v>4</v>
      </c>
      <c r="U360" s="1700">
        <v>3</v>
      </c>
      <c r="V360" s="942"/>
      <c r="X360" s="1027">
        <v>28</v>
      </c>
      <c r="Y360" s="1027">
        <v>14</v>
      </c>
      <c r="Z360" s="1027">
        <v>44</v>
      </c>
      <c r="AA360" s="1027">
        <v>10</v>
      </c>
      <c r="AU360" s="937" t="s">
        <v>30</v>
      </c>
      <c r="AV360" s="1710">
        <f>AV13+AV28+AV107+AV246+G328</f>
        <v>63.5</v>
      </c>
    </row>
    <row r="361" spans="1:48" s="1027" customFormat="1" ht="15.75">
      <c r="A361" s="2849" t="s">
        <v>34</v>
      </c>
      <c r="B361" s="2850"/>
      <c r="C361" s="2850"/>
      <c r="D361" s="2850"/>
      <c r="E361" s="2850"/>
      <c r="F361" s="2850"/>
      <c r="G361" s="2850"/>
      <c r="H361" s="2850"/>
      <c r="I361" s="2850"/>
      <c r="J361" s="2850"/>
      <c r="K361" s="2850"/>
      <c r="L361" s="2850"/>
      <c r="M361" s="2851"/>
      <c r="N361" s="2095">
        <v>2</v>
      </c>
      <c r="O361" s="2873">
        <v>1</v>
      </c>
      <c r="P361" s="2874"/>
      <c r="Q361" s="2095">
        <v>4</v>
      </c>
      <c r="R361" s="2901">
        <v>2</v>
      </c>
      <c r="S361" s="2902"/>
      <c r="T361" s="941">
        <v>4</v>
      </c>
      <c r="U361" s="1700">
        <v>4</v>
      </c>
      <c r="V361" s="942"/>
      <c r="X361" s="1027">
        <v>36</v>
      </c>
      <c r="Y361" s="1027">
        <v>12</v>
      </c>
      <c r="Z361" s="1027">
        <v>36</v>
      </c>
      <c r="AA361" s="1027">
        <v>12</v>
      </c>
      <c r="AV361" s="1710">
        <f>SUM(AV358:AV360)</f>
        <v>138</v>
      </c>
    </row>
    <row r="362" spans="1:22" s="1027" customFormat="1" ht="15.75">
      <c r="A362" s="2849" t="s">
        <v>233</v>
      </c>
      <c r="B362" s="2850"/>
      <c r="C362" s="2850"/>
      <c r="D362" s="2850"/>
      <c r="E362" s="2850"/>
      <c r="F362" s="2850"/>
      <c r="G362" s="2850"/>
      <c r="H362" s="2850"/>
      <c r="I362" s="2850"/>
      <c r="J362" s="2850"/>
      <c r="K362" s="2850"/>
      <c r="L362" s="2850"/>
      <c r="M362" s="2851"/>
      <c r="N362" s="2095"/>
      <c r="O362" s="2873"/>
      <c r="P362" s="2874"/>
      <c r="Q362" s="2095"/>
      <c r="R362" s="2901">
        <v>1</v>
      </c>
      <c r="S362" s="2902"/>
      <c r="T362" s="941"/>
      <c r="U362" s="1700"/>
      <c r="V362" s="942"/>
    </row>
    <row r="363" spans="1:22" s="1027" customFormat="1" ht="15.75">
      <c r="A363" s="2906" t="s">
        <v>232</v>
      </c>
      <c r="B363" s="2907"/>
      <c r="C363" s="2907"/>
      <c r="D363" s="2907"/>
      <c r="E363" s="2907"/>
      <c r="F363" s="2907"/>
      <c r="G363" s="2907"/>
      <c r="H363" s="2907"/>
      <c r="I363" s="2907"/>
      <c r="J363" s="2907"/>
      <c r="K363" s="2907"/>
      <c r="L363" s="2907"/>
      <c r="M363" s="2908"/>
      <c r="N363" s="2095"/>
      <c r="O363" s="2873"/>
      <c r="P363" s="2874"/>
      <c r="Q363" s="2095"/>
      <c r="R363" s="2901">
        <v>1</v>
      </c>
      <c r="S363" s="2902"/>
      <c r="T363" s="941">
        <v>1</v>
      </c>
      <c r="U363" s="1700">
        <v>2</v>
      </c>
      <c r="V363" s="942"/>
    </row>
    <row r="364" spans="1:22" s="1027" customFormat="1" ht="16.5" thickBot="1">
      <c r="A364" s="2909" t="s">
        <v>48</v>
      </c>
      <c r="B364" s="2910"/>
      <c r="C364" s="2910"/>
      <c r="D364" s="2910"/>
      <c r="E364" s="2910"/>
      <c r="F364" s="2910"/>
      <c r="G364" s="2910"/>
      <c r="H364" s="2910"/>
      <c r="I364" s="2910"/>
      <c r="J364" s="2910"/>
      <c r="K364" s="2910"/>
      <c r="L364" s="2910"/>
      <c r="M364" s="2911"/>
      <c r="N364" s="2873" t="s">
        <v>132</v>
      </c>
      <c r="O364" s="2880"/>
      <c r="P364" s="2874"/>
      <c r="Q364" s="2873" t="s">
        <v>132</v>
      </c>
      <c r="R364" s="2880"/>
      <c r="S364" s="2874"/>
      <c r="T364" s="2623" t="s">
        <v>86</v>
      </c>
      <c r="U364" s="2627"/>
      <c r="V364" s="942"/>
    </row>
    <row r="365" spans="1:22" ht="16.5" hidden="1" thickBot="1">
      <c r="A365" s="2920"/>
      <c r="B365" s="2921"/>
      <c r="C365" s="2921"/>
      <c r="D365" s="2921"/>
      <c r="E365" s="2921"/>
      <c r="F365" s="2921"/>
      <c r="G365" s="2921"/>
      <c r="H365" s="2921"/>
      <c r="I365" s="2921"/>
      <c r="J365" s="2921"/>
      <c r="K365" s="2921"/>
      <c r="L365" s="2921"/>
      <c r="M365" s="2578"/>
      <c r="N365" s="2572">
        <f>AV358</f>
        <v>33.5</v>
      </c>
      <c r="O365" s="2922"/>
      <c r="P365" s="2582"/>
      <c r="Q365" s="2923">
        <f>AV359</f>
        <v>41</v>
      </c>
      <c r="R365" s="2922"/>
      <c r="S365" s="2582"/>
      <c r="T365" s="2925">
        <f>AV360</f>
        <v>63.5</v>
      </c>
      <c r="U365" s="2926"/>
      <c r="V365" s="1718"/>
    </row>
    <row r="366" spans="1:22" ht="16.5" hidden="1" thickBot="1">
      <c r="A366" s="2843" t="s">
        <v>171</v>
      </c>
      <c r="B366" s="2727"/>
      <c r="C366" s="2727"/>
      <c r="D366" s="2727"/>
      <c r="E366" s="2727"/>
      <c r="F366" s="2727"/>
      <c r="G366" s="2727"/>
      <c r="H366" s="2727"/>
      <c r="I366" s="2727"/>
      <c r="J366" s="2727"/>
      <c r="K366" s="2727"/>
      <c r="L366" s="2727"/>
      <c r="M366" s="2844"/>
      <c r="N366" s="1713" t="s">
        <v>468</v>
      </c>
      <c r="O366" s="2576" t="s">
        <v>532</v>
      </c>
      <c r="P366" s="2578"/>
      <c r="Q366" s="1221" t="s">
        <v>537</v>
      </c>
      <c r="R366" s="2576" t="s">
        <v>485</v>
      </c>
      <c r="S366" s="2578"/>
      <c r="T366" s="1221" t="s">
        <v>485</v>
      </c>
      <c r="U366" s="1221" t="s">
        <v>483</v>
      </c>
      <c r="V366" s="1043"/>
    </row>
    <row r="367" spans="1:22" ht="15.75" hidden="1">
      <c r="A367" s="2832" t="s">
        <v>170</v>
      </c>
      <c r="B367" s="2833"/>
      <c r="C367" s="2833"/>
      <c r="D367" s="2833"/>
      <c r="E367" s="2833"/>
      <c r="F367" s="2833"/>
      <c r="G367" s="2833"/>
      <c r="H367" s="2833"/>
      <c r="I367" s="2833"/>
      <c r="J367" s="2833"/>
      <c r="K367" s="2833"/>
      <c r="L367" s="2833"/>
      <c r="M367" s="2834"/>
      <c r="N367" s="1719">
        <v>4</v>
      </c>
      <c r="O367" s="2569">
        <v>3</v>
      </c>
      <c r="P367" s="2579"/>
      <c r="Q367" s="1720">
        <v>5</v>
      </c>
      <c r="R367" s="2569">
        <v>4</v>
      </c>
      <c r="S367" s="2579"/>
      <c r="T367" s="1720">
        <v>4</v>
      </c>
      <c r="U367" s="1720">
        <v>1</v>
      </c>
      <c r="V367" s="1720"/>
    </row>
    <row r="368" spans="1:22" ht="15.75" hidden="1">
      <c r="A368" s="2783" t="s">
        <v>34</v>
      </c>
      <c r="B368" s="2784"/>
      <c r="C368" s="2784"/>
      <c r="D368" s="2784"/>
      <c r="E368" s="2784"/>
      <c r="F368" s="2784"/>
      <c r="G368" s="2784"/>
      <c r="H368" s="2784"/>
      <c r="I368" s="2784"/>
      <c r="J368" s="2784"/>
      <c r="K368" s="2784"/>
      <c r="L368" s="2784"/>
      <c r="M368" s="2785"/>
      <c r="N368" s="783">
        <v>2</v>
      </c>
      <c r="O368" s="2567">
        <v>1</v>
      </c>
      <c r="P368" s="2568"/>
      <c r="Q368" s="2107">
        <v>1</v>
      </c>
      <c r="R368" s="2567">
        <v>1</v>
      </c>
      <c r="S368" s="2568"/>
      <c r="T368" s="2107">
        <v>3</v>
      </c>
      <c r="U368" s="2107">
        <v>3</v>
      </c>
      <c r="V368" s="2107"/>
    </row>
    <row r="369" spans="1:22" ht="15.75" hidden="1">
      <c r="A369" s="2783" t="s">
        <v>35</v>
      </c>
      <c r="B369" s="2784"/>
      <c r="C369" s="2784"/>
      <c r="D369" s="2784"/>
      <c r="E369" s="2784"/>
      <c r="F369" s="2784"/>
      <c r="G369" s="2784"/>
      <c r="H369" s="2784"/>
      <c r="I369" s="2784"/>
      <c r="J369" s="2784"/>
      <c r="K369" s="2784"/>
      <c r="L369" s="2784"/>
      <c r="M369" s="2785"/>
      <c r="N369" s="2107"/>
      <c r="O369" s="2567"/>
      <c r="P369" s="2568"/>
      <c r="Q369" s="2107"/>
      <c r="R369" s="2567">
        <v>1</v>
      </c>
      <c r="S369" s="2568"/>
      <c r="T369" s="2107"/>
      <c r="U369" s="2107">
        <v>1</v>
      </c>
      <c r="V369" s="2107"/>
    </row>
    <row r="370" spans="1:22" ht="15.75" hidden="1">
      <c r="A370" s="2783" t="s">
        <v>38</v>
      </c>
      <c r="B370" s="2784"/>
      <c r="C370" s="2784"/>
      <c r="D370" s="2784"/>
      <c r="E370" s="2784"/>
      <c r="F370" s="2784"/>
      <c r="G370" s="2784"/>
      <c r="H370" s="2784"/>
      <c r="I370" s="2784"/>
      <c r="J370" s="2784"/>
      <c r="K370" s="2784"/>
      <c r="L370" s="2784"/>
      <c r="M370" s="2785"/>
      <c r="N370" s="2107"/>
      <c r="O370" s="2567"/>
      <c r="P370" s="2568"/>
      <c r="Q370" s="2107"/>
      <c r="R370" s="2567"/>
      <c r="S370" s="2568"/>
      <c r="T370" s="2107"/>
      <c r="U370" s="2107"/>
      <c r="V370" s="2107"/>
    </row>
    <row r="371" spans="1:22" ht="15.75" hidden="1">
      <c r="A371" s="2933" t="s">
        <v>48</v>
      </c>
      <c r="B371" s="2933"/>
      <c r="C371" s="2933"/>
      <c r="D371" s="2933"/>
      <c r="E371" s="2933"/>
      <c r="F371" s="2933"/>
      <c r="G371" s="2933"/>
      <c r="H371" s="2933"/>
      <c r="I371" s="2933"/>
      <c r="J371" s="2933"/>
      <c r="K371" s="2933"/>
      <c r="L371" s="2933"/>
      <c r="M371" s="2933"/>
      <c r="N371" s="2567" t="s">
        <v>132</v>
      </c>
      <c r="O371" s="2703"/>
      <c r="P371" s="2568"/>
      <c r="Q371" s="2567" t="s">
        <v>132</v>
      </c>
      <c r="R371" s="2703"/>
      <c r="S371" s="2568"/>
      <c r="T371" s="2567" t="s">
        <v>86</v>
      </c>
      <c r="U371" s="2703"/>
      <c r="V371" s="2568"/>
    </row>
    <row r="372" spans="1:22" ht="16.5" hidden="1" thickBot="1">
      <c r="A372" s="2814"/>
      <c r="B372" s="2815"/>
      <c r="C372" s="2815"/>
      <c r="D372" s="2815"/>
      <c r="E372" s="2815"/>
      <c r="F372" s="2815"/>
      <c r="G372" s="2815"/>
      <c r="H372" s="2815"/>
      <c r="I372" s="2815"/>
      <c r="J372" s="2815"/>
      <c r="K372" s="2815"/>
      <c r="L372" s="2815"/>
      <c r="M372" s="2815"/>
      <c r="N372" s="2815"/>
      <c r="O372" s="2815"/>
      <c r="P372" s="2815"/>
      <c r="Q372" s="2815"/>
      <c r="R372" s="2815"/>
      <c r="S372" s="2815"/>
      <c r="T372" s="2815"/>
      <c r="U372" s="2815"/>
      <c r="V372" s="2816"/>
    </row>
    <row r="373" spans="1:22" ht="16.5" hidden="1" thickBot="1">
      <c r="A373" s="2726" t="s">
        <v>261</v>
      </c>
      <c r="B373" s="2727"/>
      <c r="C373" s="2727"/>
      <c r="D373" s="2727"/>
      <c r="E373" s="2727"/>
      <c r="F373" s="2727"/>
      <c r="G373" s="2727"/>
      <c r="H373" s="2727"/>
      <c r="I373" s="2727"/>
      <c r="J373" s="2727"/>
      <c r="K373" s="2727"/>
      <c r="L373" s="2727"/>
      <c r="M373" s="2728"/>
      <c r="N373" s="1713" t="s">
        <v>468</v>
      </c>
      <c r="O373" s="2576" t="s">
        <v>484</v>
      </c>
      <c r="P373" s="2577"/>
      <c r="Q373" s="2101" t="s">
        <v>490</v>
      </c>
      <c r="R373" s="2574" t="s">
        <v>530</v>
      </c>
      <c r="S373" s="2575"/>
      <c r="T373" s="1714" t="s">
        <v>478</v>
      </c>
      <c r="U373" s="1715" t="s">
        <v>490</v>
      </c>
      <c r="V373" s="1043"/>
    </row>
    <row r="374" spans="1:22" ht="15.75" hidden="1">
      <c r="A374" s="2824" t="s">
        <v>170</v>
      </c>
      <c r="B374" s="2825"/>
      <c r="C374" s="2825"/>
      <c r="D374" s="2825"/>
      <c r="E374" s="2825"/>
      <c r="F374" s="2825"/>
      <c r="G374" s="2825"/>
      <c r="H374" s="2825"/>
      <c r="I374" s="2825"/>
      <c r="J374" s="2825"/>
      <c r="K374" s="2825"/>
      <c r="L374" s="2825"/>
      <c r="M374" s="2826"/>
      <c r="N374" s="1721">
        <f>COUNTIF($C11:$C92,N$5)+COUNTIF($C98:$C99,N$5)+COUNTIF($C175:$C218,N$5)+COUNTIF($C339:$C340,N$5)</f>
        <v>4</v>
      </c>
      <c r="O374" s="2569">
        <f>COUNTIF($C11:$C92,O$5)+COUNTIF($C98:$C99,O$5)+COUNTIF($C175:$C218,O$5)+COUNTIF($C339:$C340,O$5)</f>
        <v>3</v>
      </c>
      <c r="P374" s="2570"/>
      <c r="Q374" s="1721">
        <f>COUNTIF($C11:$C92,Q$5)+COUNTIF($C98:$C99,Q$5)+COUNTIF($C175:$C218,Q$5)+COUNTIF($C339:$C340,Q$5)</f>
        <v>5</v>
      </c>
      <c r="R374" s="2569">
        <f>COUNTIF($C11:$C92,R$5)+COUNTIF($C98:$C99,R$5)+COUNTIF($C175:$C218,R$5)+COUNTIF($C339:$C340,R$5)</f>
        <v>3</v>
      </c>
      <c r="S374" s="2570"/>
      <c r="T374" s="1721">
        <f>COUNTIF($C11:$C92,T$5)+COUNTIF($C98:$C99,T$5)+COUNTIF($C175:$C218,T$5)+COUNTIF($C339:$C340,T$5)</f>
        <v>4</v>
      </c>
      <c r="U374" s="1722">
        <v>2</v>
      </c>
      <c r="V374" s="2189">
        <f>COUNTIF($C11:$C92,V$5)+COUNTIF($C98:$C99,V$5)+COUNTIF($C175:$C218,V$5)+COUNTIF($C339:$C340,V$5)</f>
        <v>0</v>
      </c>
    </row>
    <row r="375" spans="1:22" ht="15.75" hidden="1">
      <c r="A375" s="2715" t="s">
        <v>34</v>
      </c>
      <c r="B375" s="2716"/>
      <c r="C375" s="2716"/>
      <c r="D375" s="2716"/>
      <c r="E375" s="2716"/>
      <c r="F375" s="2716"/>
      <c r="G375" s="2716"/>
      <c r="H375" s="2716"/>
      <c r="I375" s="2716"/>
      <c r="J375" s="2716"/>
      <c r="K375" s="2716"/>
      <c r="L375" s="2716"/>
      <c r="M375" s="2717"/>
      <c r="N375" s="1723">
        <f>COUNTIF($D11:$D92,N$5)+COUNTIF($D98:$D99,N$5)+COUNTIF($D175:$D218,N$5)+COUNTIF($D339:$D340,N$5)</f>
        <v>2</v>
      </c>
      <c r="O375" s="2567">
        <f>COUNTIF($D11:$D92,O$5)+COUNTIF($D98:$D99,O$5)+COUNTIF($D175:$D218,O$5)+COUNTIF($D339:$D340,O$5)</f>
        <v>1</v>
      </c>
      <c r="P375" s="2571"/>
      <c r="Q375" s="1723">
        <f>COUNTIF($D11:$D92,Q$5)+COUNTIF($D98:$D99,Q$5)+COUNTIF($D175:$D218,Q$5)+COUNTIF($D339:$D340,Q$5)</f>
        <v>1</v>
      </c>
      <c r="R375" s="2567">
        <f>COUNTIF($D11:$D92,R$5)+COUNTIF($D98:$D99,R$5)+COUNTIF($D175:$D218,R$5)+COUNTIF($D339:$D340,R$5)</f>
        <v>5</v>
      </c>
      <c r="S375" s="2571"/>
      <c r="T375" s="1723">
        <f>COUNTIF($D11:$D92,T$5)+COUNTIF($D98:$D99,T$5)+COUNTIF($D175:$D218,T$5)+COUNTIF($D339:$D340,T$5)</f>
        <v>2</v>
      </c>
      <c r="U375" s="2107">
        <v>5</v>
      </c>
      <c r="V375" s="1724"/>
    </row>
    <row r="376" spans="1:22" ht="15.75" hidden="1">
      <c r="A376" s="2715" t="s">
        <v>233</v>
      </c>
      <c r="B376" s="2716"/>
      <c r="C376" s="2716"/>
      <c r="D376" s="2716"/>
      <c r="E376" s="2716"/>
      <c r="F376" s="2716"/>
      <c r="G376" s="2716"/>
      <c r="H376" s="2716"/>
      <c r="I376" s="2716"/>
      <c r="J376" s="2716"/>
      <c r="K376" s="2716"/>
      <c r="L376" s="2716"/>
      <c r="M376" s="2717"/>
      <c r="N376" s="1723">
        <f>COUNTIF($E11:$E92,N$5)+COUNTIF($E98:$E99,N$5)+COUNTIF($E175:$E218,N$5)+COUNTIF($E339:$E340,N$5)</f>
        <v>0</v>
      </c>
      <c r="O376" s="2567">
        <f>COUNTIF($E11:$E92,O$5)+COUNTIF($E98:$E99,O$5)+COUNTIF($E175:$E218,O$5)+COUNTIF($E339:$E340,O$5)</f>
        <v>0</v>
      </c>
      <c r="P376" s="2571"/>
      <c r="Q376" s="1723">
        <f>COUNTIF($E11:$E92,Q$5)+COUNTIF($E98:$E99,Q$5)+COUNTIF($E175:$E218,Q$5)+COUNTIF($E339:$E340,Q$5)</f>
        <v>0</v>
      </c>
      <c r="R376" s="2567">
        <f>COUNTIF($E11:$E92,R$5)+COUNTIF($E98:$E99,R$5)+COUNTIF($E175:$E218,R$5)+COUNTIF($E339:$E340,R$5)</f>
        <v>1</v>
      </c>
      <c r="S376" s="2571"/>
      <c r="T376" s="1723">
        <f>COUNTIF($E11:$E92,T$5)+COUNTIF($E98:$E99,T$5)+COUNTIF($E175:$E218,T$5)+COUNTIF($E339:$E340,T$5)</f>
        <v>0</v>
      </c>
      <c r="U376" s="2107">
        <f>COUNTIF($E11:$E92,U$5)+COUNTIF($E98:$E99,U$5)+COUNTIF($E175:$E218,U$5)+COUNTIF($E339:$E340,U$5)</f>
        <v>1</v>
      </c>
      <c r="V376" s="1724">
        <f>COUNTIF($E11:$E92,V$5)+COUNTIF($E98:$E99,V$5)+COUNTIF($E175:$E218,V$5)+COUNTIF($E339:$E340,V$5)</f>
        <v>0</v>
      </c>
    </row>
    <row r="377" spans="1:22" ht="16.5" hidden="1" thickBot="1">
      <c r="A377" s="2927" t="s">
        <v>232</v>
      </c>
      <c r="B377" s="2928"/>
      <c r="C377" s="2928"/>
      <c r="D377" s="2928"/>
      <c r="E377" s="2928"/>
      <c r="F377" s="2928"/>
      <c r="G377" s="2928"/>
      <c r="H377" s="2928"/>
      <c r="I377" s="2928"/>
      <c r="J377" s="2928"/>
      <c r="K377" s="2928"/>
      <c r="L377" s="2928"/>
      <c r="M377" s="2929"/>
      <c r="N377" s="1725">
        <f>COUNTIF($F11:$F92,N$5)+COUNTIF($F98:$F99,N$5)+COUNTIF($F175:$F218,N$5)+COUNTIF($F339:$F340,N$5)</f>
        <v>0</v>
      </c>
      <c r="O377" s="2572">
        <f>COUNTIF($F11:$F92,O$5)+COUNTIF($F98:$F99,O$5)+COUNTIF($F175:$F218,O$5)+COUNTIF($F339:$F340,O$5)</f>
        <v>0</v>
      </c>
      <c r="P377" s="2573"/>
      <c r="Q377" s="1725">
        <f>COUNTIF($F11:$F92,Q$5)+COUNTIF($F98:$F99,Q$5)+COUNTIF($F175:$F218,Q$5)+COUNTIF($F339:$F340,Q$5)</f>
        <v>0</v>
      </c>
      <c r="R377" s="2572">
        <f>COUNTIF($F11:$F92,R$5)+COUNTIF($F98:$F99,R$5)+COUNTIF($F175:$F218,R$5)+COUNTIF($F339:$F340,R$5)</f>
        <v>0</v>
      </c>
      <c r="S377" s="2573"/>
      <c r="T377" s="1725">
        <f>COUNTIF($F11:$F92,T$5)+COUNTIF($F98:$F99,T$5)+COUNTIF($F175:$F218,T$5)+COUNTIF($F339:$F340,T$5)</f>
        <v>1</v>
      </c>
      <c r="U377" s="1726">
        <v>1</v>
      </c>
      <c r="V377" s="1727">
        <f>COUNTIF($F11:$F92,V$5)+COUNTIF($F98:$F99,V$5)+COUNTIF($F175:$F218,V$5)+COUNTIF($F339:$F340,V$5)</f>
        <v>0</v>
      </c>
    </row>
    <row r="378" spans="1:22" ht="16.5" hidden="1" thickBot="1">
      <c r="A378" s="2930" t="s">
        <v>48</v>
      </c>
      <c r="B378" s="2931"/>
      <c r="C378" s="2931"/>
      <c r="D378" s="2931"/>
      <c r="E378" s="2931"/>
      <c r="F378" s="2931"/>
      <c r="G378" s="2931"/>
      <c r="H378" s="2931"/>
      <c r="I378" s="2931"/>
      <c r="J378" s="2931"/>
      <c r="K378" s="2931"/>
      <c r="L378" s="2931"/>
      <c r="M378" s="2932"/>
      <c r="N378" s="2820" t="s">
        <v>132</v>
      </c>
      <c r="O378" s="2821"/>
      <c r="P378" s="2822"/>
      <c r="Q378" s="2820" t="s">
        <v>132</v>
      </c>
      <c r="R378" s="2821"/>
      <c r="S378" s="2822"/>
      <c r="T378" s="2820" t="s">
        <v>86</v>
      </c>
      <c r="U378" s="2821"/>
      <c r="V378" s="2822"/>
    </row>
    <row r="379" spans="1:22" ht="16.5" hidden="1" thickBot="1">
      <c r="A379" s="2823"/>
      <c r="B379" s="2787"/>
      <c r="C379" s="2787"/>
      <c r="D379" s="2787"/>
      <c r="E379" s="2787"/>
      <c r="F379" s="2787"/>
      <c r="G379" s="2787"/>
      <c r="H379" s="2787"/>
      <c r="I379" s="2787"/>
      <c r="J379" s="2787"/>
      <c r="K379" s="2787"/>
      <c r="L379" s="2787"/>
      <c r="M379" s="2787"/>
      <c r="N379" s="2787"/>
      <c r="O379" s="2787"/>
      <c r="P379" s="2787"/>
      <c r="Q379" s="2787"/>
      <c r="R379" s="2787"/>
      <c r="S379" s="2787"/>
      <c r="T379" s="2787"/>
      <c r="U379" s="2787"/>
      <c r="V379" s="2788"/>
    </row>
    <row r="380" spans="1:22" ht="16.5" hidden="1" thickBot="1">
      <c r="A380" s="2726" t="s">
        <v>414</v>
      </c>
      <c r="B380" s="2727"/>
      <c r="C380" s="2727"/>
      <c r="D380" s="2727"/>
      <c r="E380" s="2727"/>
      <c r="F380" s="2727"/>
      <c r="G380" s="2727"/>
      <c r="H380" s="2727"/>
      <c r="I380" s="2727"/>
      <c r="J380" s="2727"/>
      <c r="K380" s="2727"/>
      <c r="L380" s="2727"/>
      <c r="M380" s="2728"/>
      <c r="N380" s="1713" t="s">
        <v>468</v>
      </c>
      <c r="O380" s="2576" t="s">
        <v>541</v>
      </c>
      <c r="P380" s="2577"/>
      <c r="Q380" s="1717" t="s">
        <v>489</v>
      </c>
      <c r="R380" s="2576" t="s">
        <v>493</v>
      </c>
      <c r="S380" s="2577"/>
      <c r="T380" s="1717" t="s">
        <v>494</v>
      </c>
      <c r="U380" s="2190" t="s">
        <v>489</v>
      </c>
      <c r="V380" s="2191"/>
    </row>
    <row r="381" spans="1:22" ht="15.75" hidden="1">
      <c r="A381" s="2934" t="s">
        <v>170</v>
      </c>
      <c r="B381" s="2935"/>
      <c r="C381" s="2935"/>
      <c r="D381" s="2935"/>
      <c r="E381" s="2935"/>
      <c r="F381" s="2935"/>
      <c r="G381" s="2935"/>
      <c r="H381" s="2935"/>
      <c r="I381" s="2935"/>
      <c r="J381" s="2935"/>
      <c r="K381" s="2935"/>
      <c r="L381" s="2935"/>
      <c r="M381" s="2936"/>
      <c r="N381" s="1721">
        <f>COUNTIF($C16:$C65,N$5)+COUNTIF($C102:$C106,N$5)+COUNTIF($C190:$C320,N$5)</f>
        <v>4</v>
      </c>
      <c r="O381" s="2569">
        <v>3</v>
      </c>
      <c r="P381" s="2570"/>
      <c r="Q381" s="1721">
        <v>2</v>
      </c>
      <c r="R381" s="2569">
        <v>3</v>
      </c>
      <c r="S381" s="2570"/>
      <c r="T381" s="1721">
        <v>4</v>
      </c>
      <c r="U381" s="1722">
        <v>3</v>
      </c>
      <c r="V381" s="2189"/>
    </row>
    <row r="382" spans="1:22" ht="15.75" hidden="1">
      <c r="A382" s="2715" t="s">
        <v>34</v>
      </c>
      <c r="B382" s="2716"/>
      <c r="C382" s="2716"/>
      <c r="D382" s="2716"/>
      <c r="E382" s="2716"/>
      <c r="F382" s="2716"/>
      <c r="G382" s="2716"/>
      <c r="H382" s="2716"/>
      <c r="I382" s="2716"/>
      <c r="J382" s="2716"/>
      <c r="K382" s="2716"/>
      <c r="L382" s="2716"/>
      <c r="M382" s="2717"/>
      <c r="N382" s="1723">
        <f>COUNTIF($D16:$D65,N$5)+COUNTIF($D102:$D106,N$5)+COUNTIF($D190:$D320,N$5)</f>
        <v>2</v>
      </c>
      <c r="O382" s="2567">
        <v>1</v>
      </c>
      <c r="P382" s="2571"/>
      <c r="Q382" s="1723">
        <v>4</v>
      </c>
      <c r="R382" s="2567">
        <v>2</v>
      </c>
      <c r="S382" s="2571"/>
      <c r="T382" s="1723">
        <v>4</v>
      </c>
      <c r="U382" s="2107">
        <v>4</v>
      </c>
      <c r="V382" s="1724"/>
    </row>
    <row r="383" spans="1:22" ht="15.75" hidden="1">
      <c r="A383" s="2715" t="s">
        <v>233</v>
      </c>
      <c r="B383" s="2716"/>
      <c r="C383" s="2716"/>
      <c r="D383" s="2716"/>
      <c r="E383" s="2716"/>
      <c r="F383" s="2716"/>
      <c r="G383" s="2716"/>
      <c r="H383" s="2716"/>
      <c r="I383" s="2716"/>
      <c r="J383" s="2716"/>
      <c r="K383" s="2716"/>
      <c r="L383" s="2716"/>
      <c r="M383" s="2717"/>
      <c r="N383" s="1723">
        <f>COUNTIF($E16:$E65,N$5)+COUNTIF($E102:$E106,N$5)+COUNTIF($E190:$E320,N$5)</f>
        <v>0</v>
      </c>
      <c r="O383" s="2567">
        <f>COUNTIF($E16:$E65,O$5)+COUNTIF($E102:$E106,O$5)+COUNTIF($E190:$E320,O$5)</f>
        <v>0</v>
      </c>
      <c r="P383" s="2571"/>
      <c r="Q383" s="1723">
        <f>COUNTIF($E16:$E65,Q$5)+COUNTIF($E102:$E106,Q$5)+COUNTIF($E190:$E320,Q$5)</f>
        <v>0</v>
      </c>
      <c r="R383" s="2567">
        <v>1</v>
      </c>
      <c r="S383" s="2571"/>
      <c r="T383" s="1723">
        <f>COUNTIF($E16:$E65,T$5)+COUNTIF($E102:$E106,T$5)+COUNTIF($E190:$E320,T$5)</f>
        <v>0</v>
      </c>
      <c r="U383" s="2107"/>
      <c r="V383" s="1724">
        <f>COUNTIF($E16:$E65,V$5)+COUNTIF($E102:$E106,V$5)+COUNTIF($E190:$E320,V$5)</f>
        <v>0</v>
      </c>
    </row>
    <row r="384" spans="1:22" ht="15.75" hidden="1">
      <c r="A384" s="2715" t="s">
        <v>232</v>
      </c>
      <c r="B384" s="2716"/>
      <c r="C384" s="2716"/>
      <c r="D384" s="2716"/>
      <c r="E384" s="2716"/>
      <c r="F384" s="2716"/>
      <c r="G384" s="2716"/>
      <c r="H384" s="2716"/>
      <c r="I384" s="2716"/>
      <c r="J384" s="2716"/>
      <c r="K384" s="2716"/>
      <c r="L384" s="2716"/>
      <c r="M384" s="2717"/>
      <c r="N384" s="1723">
        <f>COUNTIF($F16:$F65,N$5)+COUNTIF($F102:$F106,N$5)+COUNTIF($F190:$F320,N$5)</f>
        <v>0</v>
      </c>
      <c r="O384" s="2567">
        <f>COUNTIF($F16:$F65,O$5)+COUNTIF($F102:$F106,O$5)+COUNTIF($F190:$F320,O$5)</f>
        <v>0</v>
      </c>
      <c r="P384" s="2571"/>
      <c r="Q384" s="1723">
        <f>COUNTIF($F16:$F65,Q$5)+COUNTIF($F102:$F106,Q$5)+COUNTIF($F190:$F320,Q$5)</f>
        <v>0</v>
      </c>
      <c r="R384" s="2567">
        <f>COUNTIF($F16:$F65,R$5)+COUNTIF($F102:$F106,R$5)+COUNTIF($F190:$F320,R$5)</f>
        <v>1</v>
      </c>
      <c r="S384" s="2571"/>
      <c r="T384" s="1723">
        <v>1</v>
      </c>
      <c r="U384" s="2107">
        <v>2</v>
      </c>
      <c r="V384" s="1724">
        <f>COUNTIF($F16:$F65,V$5)+COUNTIF($F102:$F106,V$5)+COUNTIF($F190:$F320,V$5)</f>
        <v>0</v>
      </c>
    </row>
    <row r="385" spans="1:22" ht="16.5" hidden="1" thickBot="1">
      <c r="A385" s="2709" t="s">
        <v>48</v>
      </c>
      <c r="B385" s="2710"/>
      <c r="C385" s="2710"/>
      <c r="D385" s="2710"/>
      <c r="E385" s="2710"/>
      <c r="F385" s="2710"/>
      <c r="G385" s="2710"/>
      <c r="H385" s="2710"/>
      <c r="I385" s="2710"/>
      <c r="J385" s="2710"/>
      <c r="K385" s="2710"/>
      <c r="L385" s="2710"/>
      <c r="M385" s="2711"/>
      <c r="N385" s="2700" t="s">
        <v>132</v>
      </c>
      <c r="O385" s="2701"/>
      <c r="P385" s="2702"/>
      <c r="Q385" s="2700" t="s">
        <v>132</v>
      </c>
      <c r="R385" s="2701"/>
      <c r="S385" s="2702"/>
      <c r="T385" s="2700" t="s">
        <v>86</v>
      </c>
      <c r="U385" s="2701"/>
      <c r="V385" s="2702"/>
    </row>
    <row r="386" spans="1:22" ht="15.75" hidden="1">
      <c r="A386" s="2787"/>
      <c r="B386" s="2787"/>
      <c r="C386" s="2787"/>
      <c r="D386" s="2787"/>
      <c r="E386" s="2787"/>
      <c r="F386" s="2787"/>
      <c r="G386" s="2787"/>
      <c r="H386" s="2787"/>
      <c r="I386" s="2787"/>
      <c r="J386" s="2787"/>
      <c r="K386" s="2787"/>
      <c r="L386" s="2787"/>
      <c r="M386" s="2787"/>
      <c r="N386" s="2913">
        <f>N365+Q365+T365</f>
        <v>138</v>
      </c>
      <c r="O386" s="2912"/>
      <c r="P386" s="2912"/>
      <c r="Q386" s="2912"/>
      <c r="R386" s="2912"/>
      <c r="S386" s="2912"/>
      <c r="T386" s="2912"/>
      <c r="U386" s="2912"/>
      <c r="V386" s="2107"/>
    </row>
    <row r="387" spans="2:22" ht="15.75" hidden="1">
      <c r="B387" s="1708"/>
      <c r="C387" s="1708"/>
      <c r="D387" s="1708"/>
      <c r="E387" s="1708"/>
      <c r="F387" s="1708"/>
      <c r="G387" s="1708"/>
      <c r="H387" s="1708"/>
      <c r="I387" s="1708"/>
      <c r="J387" s="1708"/>
      <c r="K387" s="1708"/>
      <c r="L387" s="1708"/>
      <c r="M387" s="1708"/>
      <c r="N387" s="1708"/>
      <c r="O387" s="1708"/>
      <c r="P387" s="1708"/>
      <c r="Q387" s="1708"/>
      <c r="R387" s="1708"/>
      <c r="S387" s="1708"/>
      <c r="T387" s="1708"/>
      <c r="U387" s="1708"/>
      <c r="V387" s="1708"/>
    </row>
    <row r="388" spans="2:22" ht="15.75" hidden="1">
      <c r="B388" s="1708"/>
      <c r="C388" s="1708"/>
      <c r="D388" s="1708"/>
      <c r="E388" s="1708"/>
      <c r="F388" s="1708"/>
      <c r="G388" s="1708"/>
      <c r="H388" s="1708"/>
      <c r="I388" s="1708"/>
      <c r="J388" s="1708"/>
      <c r="K388" s="1708"/>
      <c r="L388" s="1708"/>
      <c r="M388" s="1708"/>
      <c r="N388" s="1708"/>
      <c r="O388" s="1708"/>
      <c r="P388" s="1708"/>
      <c r="Q388" s="1708"/>
      <c r="R388" s="1708"/>
      <c r="S388" s="1708"/>
      <c r="T388" s="1708"/>
      <c r="U388" s="1708"/>
      <c r="V388" s="1708"/>
    </row>
    <row r="389" spans="2:22" ht="15.75" hidden="1">
      <c r="B389" s="1708"/>
      <c r="C389" s="1708"/>
      <c r="D389" s="1708"/>
      <c r="E389" s="1708"/>
      <c r="F389" s="1708"/>
      <c r="G389" s="1708"/>
      <c r="H389" s="1708"/>
      <c r="I389" s="1708"/>
      <c r="J389" s="1708"/>
      <c r="K389" s="1708"/>
      <c r="L389" s="1708"/>
      <c r="M389" s="1708"/>
      <c r="N389" s="1708"/>
      <c r="O389" s="1708"/>
      <c r="P389" s="1708"/>
      <c r="Q389" s="1708"/>
      <c r="R389" s="1708"/>
      <c r="S389" s="1708"/>
      <c r="T389" s="1708"/>
      <c r="U389" s="1708"/>
      <c r="V389" s="1708"/>
    </row>
    <row r="390" spans="2:22" ht="15.75" hidden="1">
      <c r="B390" s="1708"/>
      <c r="C390" s="1708"/>
      <c r="D390" s="1708"/>
      <c r="E390" s="1708"/>
      <c r="F390" s="1708"/>
      <c r="G390" s="1708"/>
      <c r="H390" s="1708"/>
      <c r="I390" s="1708"/>
      <c r="J390" s="1708"/>
      <c r="K390" s="1708"/>
      <c r="L390" s="1708"/>
      <c r="M390" s="1708"/>
      <c r="N390" s="1708"/>
      <c r="O390" s="1708"/>
      <c r="P390" s="1708"/>
      <c r="Q390" s="1708"/>
      <c r="R390" s="1708"/>
      <c r="S390" s="1708"/>
      <c r="T390" s="1708"/>
      <c r="U390" s="1708"/>
      <c r="V390" s="1708"/>
    </row>
    <row r="391" spans="2:22" ht="15.75" hidden="1">
      <c r="B391" s="1708"/>
      <c r="C391" s="1708"/>
      <c r="D391" s="1708"/>
      <c r="E391" s="1708"/>
      <c r="F391" s="1708"/>
      <c r="G391" s="1708"/>
      <c r="H391" s="1708"/>
      <c r="I391" s="1708"/>
      <c r="J391" s="1708"/>
      <c r="K391" s="1708"/>
      <c r="L391" s="1708"/>
      <c r="M391" s="1708"/>
      <c r="N391" s="1708"/>
      <c r="O391" s="1708"/>
      <c r="P391" s="1708"/>
      <c r="Q391" s="1708"/>
      <c r="R391" s="1708"/>
      <c r="S391" s="1708"/>
      <c r="T391" s="1708"/>
      <c r="U391" s="1708"/>
      <c r="V391" s="1708"/>
    </row>
    <row r="392" spans="2:18" ht="11.25" customHeight="1">
      <c r="B392" s="2055"/>
      <c r="C392" s="2056"/>
      <c r="D392" s="2056"/>
      <c r="E392" s="2056"/>
      <c r="F392" s="2055"/>
      <c r="G392" s="2055"/>
      <c r="H392" s="2055"/>
      <c r="I392" s="2055"/>
      <c r="J392" s="2057"/>
      <c r="K392" s="2056"/>
      <c r="L392" s="2058"/>
      <c r="M392" s="2059"/>
      <c r="N392" s="2059"/>
      <c r="O392" s="2059"/>
      <c r="P392" s="2060"/>
      <c r="Q392" s="2060"/>
      <c r="R392" s="2060"/>
    </row>
    <row r="393" spans="2:18" ht="14.25" customHeight="1">
      <c r="B393" s="2102" t="s">
        <v>262</v>
      </c>
      <c r="C393" s="2056"/>
      <c r="D393" s="2866" t="s">
        <v>321</v>
      </c>
      <c r="E393" s="2867"/>
      <c r="F393" s="2867"/>
      <c r="G393" s="2867"/>
      <c r="H393" s="2867"/>
      <c r="I393" s="2055"/>
      <c r="J393" s="2057"/>
      <c r="K393" s="2056"/>
      <c r="L393" s="2058"/>
      <c r="M393" s="2059"/>
      <c r="N393" s="2059"/>
      <c r="O393" s="2059"/>
      <c r="P393" s="2060"/>
      <c r="Q393" s="2060"/>
      <c r="R393" s="2060"/>
    </row>
    <row r="394" spans="2:18" ht="15.75">
      <c r="B394" s="2061" t="s">
        <v>271</v>
      </c>
      <c r="C394" s="2103"/>
      <c r="D394" s="2817" t="s">
        <v>272</v>
      </c>
      <c r="E394" s="2818"/>
      <c r="F394" s="2818"/>
      <c r="G394" s="2819"/>
      <c r="H394" s="2877"/>
      <c r="I394" s="2878"/>
      <c r="J394" s="2878"/>
      <c r="K394" s="2056"/>
      <c r="L394" s="2058"/>
      <c r="M394" s="2059"/>
      <c r="N394" s="2059"/>
      <c r="O394" s="2059"/>
      <c r="P394" s="2060"/>
      <c r="Q394" s="2060"/>
      <c r="R394" s="2060"/>
    </row>
    <row r="395" spans="2:18" ht="15.75">
      <c r="B395" s="2061" t="s">
        <v>273</v>
      </c>
      <c r="C395" s="2103"/>
      <c r="D395" s="2817" t="s">
        <v>274</v>
      </c>
      <c r="E395" s="2818"/>
      <c r="F395" s="2818"/>
      <c r="G395" s="2819"/>
      <c r="H395" s="2103"/>
      <c r="I395" s="2104"/>
      <c r="J395" s="2104"/>
      <c r="K395" s="2056"/>
      <c r="L395" s="2058"/>
      <c r="M395" s="2059"/>
      <c r="N395" s="2059"/>
      <c r="O395" s="2059"/>
      <c r="P395" s="2060"/>
      <c r="Q395" s="2060"/>
      <c r="R395" s="2060"/>
    </row>
    <row r="396" spans="2:8" ht="15.75">
      <c r="B396" s="2061" t="s">
        <v>503</v>
      </c>
      <c r="D396" s="2866" t="s">
        <v>504</v>
      </c>
      <c r="E396" s="2867"/>
      <c r="F396" s="2867"/>
      <c r="G396" s="2867"/>
      <c r="H396" s="2867"/>
    </row>
    <row r="397" spans="2:18" ht="15" customHeight="1">
      <c r="B397" s="2061"/>
      <c r="C397" s="2103"/>
      <c r="D397" s="2103"/>
      <c r="E397" s="2061"/>
      <c r="F397" s="2192"/>
      <c r="G397" s="2192"/>
      <c r="H397" s="2192"/>
      <c r="I397" s="2192"/>
      <c r="J397" s="2103"/>
      <c r="K397" s="2056"/>
      <c r="L397" s="2058"/>
      <c r="M397" s="2059"/>
      <c r="N397" s="2059"/>
      <c r="O397" s="2059"/>
      <c r="P397" s="2060"/>
      <c r="Q397" s="2060"/>
      <c r="R397" s="2060"/>
    </row>
    <row r="398" spans="2:19" ht="15.75">
      <c r="B398" s="2055"/>
      <c r="C398" s="2056"/>
      <c r="D398" s="2056"/>
      <c r="E398" s="2056"/>
      <c r="F398" s="2055"/>
      <c r="G398" s="2055"/>
      <c r="H398" s="2055"/>
      <c r="I398" s="2055"/>
      <c r="J398" s="2057"/>
      <c r="K398" s="2056"/>
      <c r="L398" s="2063"/>
      <c r="M398" s="2063"/>
      <c r="N398" s="2064"/>
      <c r="O398" s="2065"/>
      <c r="P398" s="2065"/>
      <c r="Q398" s="2065"/>
      <c r="R398" s="2064"/>
      <c r="S398" s="2066"/>
    </row>
    <row r="399" spans="2:19" ht="15.75">
      <c r="B399" s="2055"/>
      <c r="C399" s="2056"/>
      <c r="D399" s="2056"/>
      <c r="E399" s="2056"/>
      <c r="F399" s="2055"/>
      <c r="G399" s="2055"/>
      <c r="H399" s="2055"/>
      <c r="I399" s="2055"/>
      <c r="J399" s="2057"/>
      <c r="K399" s="2056"/>
      <c r="L399" s="2063"/>
      <c r="M399" s="2063"/>
      <c r="N399" s="2064"/>
      <c r="O399" s="2065"/>
      <c r="P399" s="2067"/>
      <c r="Q399" s="2065"/>
      <c r="R399" s="2064"/>
      <c r="S399" s="2066"/>
    </row>
    <row r="400" spans="2:19" ht="15.75">
      <c r="B400" s="2055"/>
      <c r="C400" s="2056"/>
      <c r="D400" s="2056"/>
      <c r="E400" s="2056"/>
      <c r="F400" s="2055"/>
      <c r="G400" s="2055"/>
      <c r="H400" s="2055"/>
      <c r="I400" s="2055"/>
      <c r="J400" s="2057"/>
      <c r="K400" s="2056"/>
      <c r="L400" s="2063"/>
      <c r="M400" s="2063"/>
      <c r="N400" s="2064"/>
      <c r="O400" s="2065"/>
      <c r="P400" s="2065"/>
      <c r="Q400" s="2065"/>
      <c r="R400" s="2064"/>
      <c r="S400" s="2066"/>
    </row>
    <row r="401" spans="2:19" ht="15.75" hidden="1">
      <c r="B401" s="2055"/>
      <c r="C401" s="2056"/>
      <c r="D401" s="2056"/>
      <c r="E401" s="2056"/>
      <c r="F401" s="2055"/>
      <c r="G401" s="2055"/>
      <c r="H401" s="2055"/>
      <c r="I401" s="2055"/>
      <c r="J401" s="2057"/>
      <c r="K401" s="2056"/>
      <c r="L401" s="2063"/>
      <c r="M401" s="2063"/>
      <c r="N401" s="2064"/>
      <c r="O401" s="2065"/>
      <c r="P401" s="2065"/>
      <c r="Q401" s="2065"/>
      <c r="R401" s="2064"/>
      <c r="S401" s="2066"/>
    </row>
    <row r="402" spans="2:19" ht="15.75" hidden="1">
      <c r="B402" s="2055"/>
      <c r="C402" s="2056"/>
      <c r="D402" s="2056"/>
      <c r="E402" s="2056"/>
      <c r="F402" s="2055"/>
      <c r="G402" s="2055"/>
      <c r="H402" s="2055"/>
      <c r="I402" s="2055"/>
      <c r="J402" s="2057"/>
      <c r="K402" s="2056"/>
      <c r="L402" s="2063"/>
      <c r="M402" s="2063"/>
      <c r="N402" s="2063"/>
      <c r="O402" s="2068"/>
      <c r="P402" s="2069"/>
      <c r="Q402" s="2068"/>
      <c r="R402" s="2063"/>
      <c r="S402" s="2070"/>
    </row>
    <row r="403" spans="2:18" ht="15.75" hidden="1">
      <c r="B403" s="2055"/>
      <c r="C403" s="2056"/>
      <c r="D403" s="2056"/>
      <c r="E403" s="2056"/>
      <c r="F403" s="2055"/>
      <c r="G403" s="2055"/>
      <c r="H403" s="2055"/>
      <c r="I403" s="2055"/>
      <c r="J403" s="2057"/>
      <c r="K403" s="2056"/>
      <c r="L403" s="2058"/>
      <c r="M403" s="2059"/>
      <c r="N403" s="2059"/>
      <c r="O403" s="2059"/>
      <c r="P403" s="2060"/>
      <c r="Q403" s="2060"/>
      <c r="R403" s="2060"/>
    </row>
    <row r="404" spans="2:18" ht="15.75" hidden="1">
      <c r="B404" s="2055"/>
      <c r="C404" s="2879" t="s">
        <v>30</v>
      </c>
      <c r="D404" s="2879"/>
      <c r="E404" s="2879"/>
      <c r="F404" s="2879"/>
      <c r="G404" s="2879" t="s">
        <v>31</v>
      </c>
      <c r="H404" s="2879"/>
      <c r="I404" s="2879"/>
      <c r="J404" s="2879"/>
      <c r="K404" s="2879" t="s">
        <v>32</v>
      </c>
      <c r="L404" s="2879"/>
      <c r="M404" s="2879"/>
      <c r="N404" s="2879"/>
      <c r="O404" s="1263" t="s">
        <v>525</v>
      </c>
      <c r="P404" s="1263" t="s">
        <v>526</v>
      </c>
      <c r="Q404" s="1682" t="s">
        <v>517</v>
      </c>
      <c r="R404" s="2060"/>
    </row>
    <row r="405" spans="2:18" ht="15.75" hidden="1">
      <c r="B405" s="2055"/>
      <c r="C405" s="2879" t="s">
        <v>576</v>
      </c>
      <c r="D405" s="2879"/>
      <c r="E405" s="2879" t="s">
        <v>577</v>
      </c>
      <c r="F405" s="2879"/>
      <c r="G405" s="2879" t="s">
        <v>578</v>
      </c>
      <c r="H405" s="2879"/>
      <c r="I405" s="2879" t="s">
        <v>579</v>
      </c>
      <c r="J405" s="2879"/>
      <c r="K405" s="2879" t="s">
        <v>520</v>
      </c>
      <c r="L405" s="2879"/>
      <c r="M405" s="2879" t="s">
        <v>522</v>
      </c>
      <c r="N405" s="2879"/>
      <c r="O405" s="1263"/>
      <c r="P405" s="1263"/>
      <c r="Q405" s="1682"/>
      <c r="R405" s="2060"/>
    </row>
    <row r="406" spans="2:18" ht="15.75" hidden="1">
      <c r="B406" s="2055"/>
      <c r="C406" s="1263" t="s">
        <v>39</v>
      </c>
      <c r="D406" s="1263" t="s">
        <v>521</v>
      </c>
      <c r="E406" s="1263" t="s">
        <v>39</v>
      </c>
      <c r="F406" s="1263" t="s">
        <v>521</v>
      </c>
      <c r="G406" s="1263" t="s">
        <v>39</v>
      </c>
      <c r="H406" s="1263" t="s">
        <v>521</v>
      </c>
      <c r="I406" s="1263" t="s">
        <v>39</v>
      </c>
      <c r="J406" s="1263" t="s">
        <v>521</v>
      </c>
      <c r="K406" s="2060"/>
      <c r="L406" s="1263"/>
      <c r="M406" s="1263"/>
      <c r="N406" s="1263"/>
      <c r="O406" s="1263"/>
      <c r="P406" s="1263"/>
      <c r="Q406" s="1682"/>
      <c r="R406" s="2060"/>
    </row>
    <row r="407" spans="2:18" ht="15.75" hidden="1">
      <c r="B407" s="2055" t="s">
        <v>589</v>
      </c>
      <c r="C407" s="1263">
        <f>Z48+Z71+Z164</f>
        <v>40</v>
      </c>
      <c r="D407" s="1263">
        <f aca="true" t="shared" si="27" ref="D407:Q407">AA48+AA71+AA164</f>
        <v>14</v>
      </c>
      <c r="E407" s="1263">
        <f t="shared" si="27"/>
        <v>32</v>
      </c>
      <c r="F407" s="2201">
        <f t="shared" si="27"/>
        <v>12</v>
      </c>
      <c r="G407" s="1263">
        <f t="shared" si="27"/>
        <v>48</v>
      </c>
      <c r="H407" s="1263">
        <f t="shared" si="27"/>
        <v>14</v>
      </c>
      <c r="I407" s="1263">
        <f t="shared" si="27"/>
        <v>36</v>
      </c>
      <c r="J407" s="1263">
        <f t="shared" si="27"/>
        <v>10</v>
      </c>
      <c r="K407" s="1263">
        <f t="shared" si="27"/>
        <v>48</v>
      </c>
      <c r="L407" s="1263">
        <f t="shared" si="27"/>
        <v>4</v>
      </c>
      <c r="M407" s="1263">
        <f t="shared" si="27"/>
        <v>32</v>
      </c>
      <c r="N407" s="1263">
        <f t="shared" si="27"/>
        <v>6</v>
      </c>
      <c r="O407" s="2201">
        <f t="shared" si="27"/>
        <v>206</v>
      </c>
      <c r="P407" s="2201">
        <f t="shared" si="27"/>
        <v>52</v>
      </c>
      <c r="Q407" s="1263">
        <f t="shared" si="27"/>
        <v>38</v>
      </c>
      <c r="R407" s="2060"/>
    </row>
    <row r="408" spans="3:18" ht="15.75" hidden="1">
      <c r="C408" s="1700"/>
      <c r="D408" s="942"/>
      <c r="E408" s="942"/>
      <c r="F408" s="1700"/>
      <c r="G408" s="1700"/>
      <c r="H408" s="937"/>
      <c r="I408" s="937"/>
      <c r="J408" s="809"/>
      <c r="K408" s="937"/>
      <c r="L408" s="809"/>
      <c r="M408" s="937"/>
      <c r="N408" s="937"/>
      <c r="O408" s="937"/>
      <c r="P408" s="937"/>
      <c r="Q408" s="937"/>
      <c r="R408" s="1027"/>
    </row>
    <row r="409" spans="3:17" ht="15.75" hidden="1">
      <c r="C409" s="1700"/>
      <c r="D409" s="942"/>
      <c r="E409" s="942"/>
      <c r="F409" s="1700"/>
      <c r="G409" s="1700"/>
      <c r="H409" s="937"/>
      <c r="I409" s="937"/>
      <c r="J409" s="809"/>
      <c r="K409" s="937"/>
      <c r="L409" s="809"/>
      <c r="M409" s="937"/>
      <c r="N409" s="937"/>
      <c r="O409" s="937"/>
      <c r="P409" s="2111"/>
      <c r="Q409" s="2111"/>
    </row>
    <row r="410" spans="2:22" ht="15.75" hidden="1">
      <c r="B410" s="1027" t="s">
        <v>590</v>
      </c>
      <c r="C410" s="1700">
        <f>Z48+Z71+Z215</f>
        <v>40</v>
      </c>
      <c r="D410" s="1700">
        <f aca="true" t="shared" si="28" ref="D410:Q410">AA48+AA71+AA215</f>
        <v>14</v>
      </c>
      <c r="E410" s="1700">
        <f t="shared" si="28"/>
        <v>32</v>
      </c>
      <c r="F410" s="1700">
        <f t="shared" si="28"/>
        <v>12</v>
      </c>
      <c r="G410" s="1700">
        <f t="shared" si="28"/>
        <v>44</v>
      </c>
      <c r="H410" s="1700">
        <f t="shared" si="28"/>
        <v>12</v>
      </c>
      <c r="I410" s="1700">
        <f t="shared" si="28"/>
        <v>48</v>
      </c>
      <c r="J410" s="1700">
        <f t="shared" si="28"/>
        <v>14</v>
      </c>
      <c r="K410" s="1700">
        <f t="shared" si="28"/>
        <v>28</v>
      </c>
      <c r="L410" s="1700">
        <f t="shared" si="28"/>
        <v>8</v>
      </c>
      <c r="M410" s="1700">
        <f t="shared" si="28"/>
        <v>40</v>
      </c>
      <c r="N410" s="1700">
        <f t="shared" si="28"/>
        <v>12</v>
      </c>
      <c r="O410" s="1700">
        <f t="shared" si="28"/>
        <v>208</v>
      </c>
      <c r="P410" s="1700">
        <f t="shared" si="28"/>
        <v>64</v>
      </c>
      <c r="Q410" s="1700">
        <f t="shared" si="28"/>
        <v>32</v>
      </c>
      <c r="R410" s="2060"/>
      <c r="S410" s="2060"/>
      <c r="T410" s="2060"/>
      <c r="U410" s="2060"/>
      <c r="V410" s="2060"/>
    </row>
    <row r="411" spans="3:17" ht="15.75" hidden="1">
      <c r="C411" s="1700"/>
      <c r="D411" s="942"/>
      <c r="E411" s="942"/>
      <c r="F411" s="1700"/>
      <c r="G411" s="1700"/>
      <c r="H411" s="937"/>
      <c r="I411" s="937"/>
      <c r="J411" s="809"/>
      <c r="K411" s="937"/>
      <c r="L411" s="809"/>
      <c r="M411" s="937"/>
      <c r="N411" s="937"/>
      <c r="O411" s="937"/>
      <c r="P411" s="2111"/>
      <c r="Q411" s="2111"/>
    </row>
    <row r="412" spans="3:17" ht="15.75" hidden="1">
      <c r="C412" s="1700"/>
      <c r="D412" s="942"/>
      <c r="E412" s="942"/>
      <c r="F412" s="1700"/>
      <c r="G412" s="1700"/>
      <c r="H412" s="937"/>
      <c r="I412" s="937"/>
      <c r="J412" s="809"/>
      <c r="K412" s="937"/>
      <c r="L412" s="809"/>
      <c r="M412" s="937"/>
      <c r="N412" s="937"/>
      <c r="O412" s="937"/>
      <c r="P412" s="2111"/>
      <c r="Q412" s="2111"/>
    </row>
    <row r="413" spans="3:22" ht="15.75" hidden="1">
      <c r="C413" s="1700"/>
      <c r="D413" s="942"/>
      <c r="E413" s="942"/>
      <c r="F413" s="1700"/>
      <c r="G413" s="1700"/>
      <c r="H413" s="937"/>
      <c r="I413" s="937"/>
      <c r="J413" s="809"/>
      <c r="K413" s="937"/>
      <c r="L413" s="809"/>
      <c r="M413" s="937"/>
      <c r="N413" s="937"/>
      <c r="O413" s="937"/>
      <c r="P413" s="2111"/>
      <c r="Q413" s="1700"/>
      <c r="R413" s="2060"/>
      <c r="S413" s="2060"/>
      <c r="T413" s="2060"/>
      <c r="U413" s="2060"/>
      <c r="V413" s="2060"/>
    </row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</sheetData>
  <sheetProtection/>
  <mergeCells count="892">
    <mergeCell ref="C404:F404"/>
    <mergeCell ref="G404:J404"/>
    <mergeCell ref="K404:N404"/>
    <mergeCell ref="C405:D405"/>
    <mergeCell ref="E405:F405"/>
    <mergeCell ref="G405:H405"/>
    <mergeCell ref="I405:J405"/>
    <mergeCell ref="K405:L405"/>
    <mergeCell ref="M405:N405"/>
    <mergeCell ref="Z67:AC67"/>
    <mergeCell ref="AD67:AG67"/>
    <mergeCell ref="AH67:AK67"/>
    <mergeCell ref="Z68:AA68"/>
    <mergeCell ref="AB68:AC68"/>
    <mergeCell ref="AD68:AE68"/>
    <mergeCell ref="AF68:AG68"/>
    <mergeCell ref="AH68:AI68"/>
    <mergeCell ref="AJ68:AK68"/>
    <mergeCell ref="Z45:AC45"/>
    <mergeCell ref="AD45:AG45"/>
    <mergeCell ref="AH45:AK45"/>
    <mergeCell ref="Z46:AA46"/>
    <mergeCell ref="AB46:AC46"/>
    <mergeCell ref="AD46:AE46"/>
    <mergeCell ref="AF46:AG46"/>
    <mergeCell ref="AH46:AI46"/>
    <mergeCell ref="AJ46:AK46"/>
    <mergeCell ref="T365:U365"/>
    <mergeCell ref="N386:U386"/>
    <mergeCell ref="T371:V371"/>
    <mergeCell ref="A376:M376"/>
    <mergeCell ref="A377:M377"/>
    <mergeCell ref="A378:M378"/>
    <mergeCell ref="A371:M371"/>
    <mergeCell ref="A381:M381"/>
    <mergeCell ref="A383:M383"/>
    <mergeCell ref="A384:M384"/>
    <mergeCell ref="R348:S348"/>
    <mergeCell ref="A345:M345"/>
    <mergeCell ref="A346:M346"/>
    <mergeCell ref="A365:M365"/>
    <mergeCell ref="A386:M386"/>
    <mergeCell ref="N365:P365"/>
    <mergeCell ref="Q365:S365"/>
    <mergeCell ref="B350:M350"/>
    <mergeCell ref="B351:M351"/>
    <mergeCell ref="N350:P350"/>
    <mergeCell ref="Q350:S350"/>
    <mergeCell ref="T350:U350"/>
    <mergeCell ref="N351:U351"/>
    <mergeCell ref="T364:U364"/>
    <mergeCell ref="N339:P339"/>
    <mergeCell ref="Q339:S339"/>
    <mergeCell ref="T339:U339"/>
    <mergeCell ref="N340:U340"/>
    <mergeCell ref="R360:S360"/>
    <mergeCell ref="R361:S361"/>
    <mergeCell ref="A363:M363"/>
    <mergeCell ref="A364:M364"/>
    <mergeCell ref="N364:P364"/>
    <mergeCell ref="O361:P361"/>
    <mergeCell ref="O362:P362"/>
    <mergeCell ref="O363:P363"/>
    <mergeCell ref="R362:S362"/>
    <mergeCell ref="R363:S363"/>
    <mergeCell ref="Q364:S364"/>
    <mergeCell ref="A348:M348"/>
    <mergeCell ref="A349:M349"/>
    <mergeCell ref="N349:P349"/>
    <mergeCell ref="Q349:S349"/>
    <mergeCell ref="O357:P357"/>
    <mergeCell ref="O358:P358"/>
    <mergeCell ref="O348:P348"/>
    <mergeCell ref="T338:U338"/>
    <mergeCell ref="N338:P338"/>
    <mergeCell ref="O345:P345"/>
    <mergeCell ref="O346:P346"/>
    <mergeCell ref="O347:P347"/>
    <mergeCell ref="B340:M340"/>
    <mergeCell ref="R345:S345"/>
    <mergeCell ref="R346:S346"/>
    <mergeCell ref="R343:S343"/>
    <mergeCell ref="R344:S344"/>
    <mergeCell ref="T349:U349"/>
    <mergeCell ref="A334:M334"/>
    <mergeCell ref="A335:M335"/>
    <mergeCell ref="A336:M336"/>
    <mergeCell ref="A337:M337"/>
    <mergeCell ref="A338:M338"/>
    <mergeCell ref="O335:P335"/>
    <mergeCell ref="A347:M347"/>
    <mergeCell ref="R341:S341"/>
    <mergeCell ref="R342:S342"/>
    <mergeCell ref="O108:P108"/>
    <mergeCell ref="O336:P336"/>
    <mergeCell ref="O334:P334"/>
    <mergeCell ref="O337:P337"/>
    <mergeCell ref="R334:S334"/>
    <mergeCell ref="R337:S337"/>
    <mergeCell ref="R335:S335"/>
    <mergeCell ref="R336:S336"/>
    <mergeCell ref="A287:V287"/>
    <mergeCell ref="A300:V300"/>
    <mergeCell ref="R20:S20"/>
    <mergeCell ref="R21:S21"/>
    <mergeCell ref="Y242:AB242"/>
    <mergeCell ref="Y243:Z243"/>
    <mergeCell ref="AA243:AB243"/>
    <mergeCell ref="Z172:AC172"/>
    <mergeCell ref="Z173:AA173"/>
    <mergeCell ref="AB173:AC173"/>
    <mergeCell ref="AC242:AF242"/>
    <mergeCell ref="AD172:AG172"/>
    <mergeCell ref="AD173:AE173"/>
    <mergeCell ref="AF173:AG173"/>
    <mergeCell ref="AG242:AJ242"/>
    <mergeCell ref="Q338:S338"/>
    <mergeCell ref="AC243:AD243"/>
    <mergeCell ref="AE243:AF243"/>
    <mergeCell ref="AG243:AH243"/>
    <mergeCell ref="AI243:AJ243"/>
    <mergeCell ref="AH173:AI173"/>
    <mergeCell ref="AJ173:AK173"/>
    <mergeCell ref="AH172:AK172"/>
    <mergeCell ref="AH127:AK127"/>
    <mergeCell ref="AH128:AI128"/>
    <mergeCell ref="AJ128:AK128"/>
    <mergeCell ref="Z127:AC127"/>
    <mergeCell ref="AD127:AG127"/>
    <mergeCell ref="Z128:AA128"/>
    <mergeCell ref="AB128:AC128"/>
    <mergeCell ref="AD128:AE128"/>
    <mergeCell ref="AF128:AG128"/>
    <mergeCell ref="D396:H396"/>
    <mergeCell ref="A316:V316"/>
    <mergeCell ref="A341:B341"/>
    <mergeCell ref="A342:B342"/>
    <mergeCell ref="O360:P360"/>
    <mergeCell ref="A343:B343"/>
    <mergeCell ref="A344:B344"/>
    <mergeCell ref="T378:V378"/>
    <mergeCell ref="D393:H393"/>
    <mergeCell ref="H394:J394"/>
    <mergeCell ref="A102:B102"/>
    <mergeCell ref="A236:B236"/>
    <mergeCell ref="A237:B237"/>
    <mergeCell ref="A240:B240"/>
    <mergeCell ref="A126:V126"/>
    <mergeCell ref="A159:V159"/>
    <mergeCell ref="A167:V167"/>
    <mergeCell ref="A124:V124"/>
    <mergeCell ref="A121:B121"/>
    <mergeCell ref="A104:V104"/>
    <mergeCell ref="A120:B120"/>
    <mergeCell ref="A317:B317"/>
    <mergeCell ref="A122:B122"/>
    <mergeCell ref="A238:B238"/>
    <mergeCell ref="A219:V219"/>
    <mergeCell ref="A228:V228"/>
    <mergeCell ref="A173:V173"/>
    <mergeCell ref="A174:V174"/>
    <mergeCell ref="A125:V125"/>
    <mergeCell ref="A211:V211"/>
    <mergeCell ref="A313:B313"/>
    <mergeCell ref="A314:B314"/>
    <mergeCell ref="A319:B319"/>
    <mergeCell ref="A318:B318"/>
    <mergeCell ref="A355:B355"/>
    <mergeCell ref="A366:M366"/>
    <mergeCell ref="A315:B315"/>
    <mergeCell ref="A360:M360"/>
    <mergeCell ref="A361:M361"/>
    <mergeCell ref="A362:M362"/>
    <mergeCell ref="A101:B101"/>
    <mergeCell ref="A367:M367"/>
    <mergeCell ref="O113:P113"/>
    <mergeCell ref="O114:P114"/>
    <mergeCell ref="R111:S111"/>
    <mergeCell ref="R112:S112"/>
    <mergeCell ref="R347:S347"/>
    <mergeCell ref="O105:P105"/>
    <mergeCell ref="O106:P106"/>
    <mergeCell ref="O107:P107"/>
    <mergeCell ref="O109:P109"/>
    <mergeCell ref="O110:P110"/>
    <mergeCell ref="O111:P111"/>
    <mergeCell ref="O112:P112"/>
    <mergeCell ref="A374:M374"/>
    <mergeCell ref="A352:V352"/>
    <mergeCell ref="A370:M370"/>
    <mergeCell ref="A368:M368"/>
    <mergeCell ref="N371:P371"/>
    <mergeCell ref="A170:B170"/>
    <mergeCell ref="A239:B239"/>
    <mergeCell ref="A243:V243"/>
    <mergeCell ref="A372:V372"/>
    <mergeCell ref="D395:G395"/>
    <mergeCell ref="D394:G394"/>
    <mergeCell ref="N378:P378"/>
    <mergeCell ref="A379:V379"/>
    <mergeCell ref="N385:P385"/>
    <mergeCell ref="A375:M375"/>
    <mergeCell ref="Q378:S378"/>
    <mergeCell ref="A1:V1"/>
    <mergeCell ref="B2:B7"/>
    <mergeCell ref="I4:I7"/>
    <mergeCell ref="A2:A7"/>
    <mergeCell ref="H2:M2"/>
    <mergeCell ref="L5:L7"/>
    <mergeCell ref="F5:F7"/>
    <mergeCell ref="J5:J7"/>
    <mergeCell ref="E5:E7"/>
    <mergeCell ref="M3:M7"/>
    <mergeCell ref="G2:G7"/>
    <mergeCell ref="Q4:S4"/>
    <mergeCell ref="A369:M369"/>
    <mergeCell ref="A64:V64"/>
    <mergeCell ref="A380:M380"/>
    <mergeCell ref="A321:V321"/>
    <mergeCell ref="A100:B100"/>
    <mergeCell ref="A326:B326"/>
    <mergeCell ref="A241:B241"/>
    <mergeCell ref="D4:D7"/>
    <mergeCell ref="K5:K7"/>
    <mergeCell ref="A61:B61"/>
    <mergeCell ref="N4:P4"/>
    <mergeCell ref="N6:V6"/>
    <mergeCell ref="A97:V97"/>
    <mergeCell ref="A23:B23"/>
    <mergeCell ref="H3:H7"/>
    <mergeCell ref="N2:V3"/>
    <mergeCell ref="I3:L3"/>
    <mergeCell ref="A9:V9"/>
    <mergeCell ref="A22:B22"/>
    <mergeCell ref="A58:B58"/>
    <mergeCell ref="A59:B59"/>
    <mergeCell ref="A57:B57"/>
    <mergeCell ref="A56:B56"/>
    <mergeCell ref="O14:P14"/>
    <mergeCell ref="O15:P15"/>
    <mergeCell ref="O20:P20"/>
    <mergeCell ref="O21:P21"/>
    <mergeCell ref="O30:P30"/>
    <mergeCell ref="C2:F3"/>
    <mergeCell ref="E4:F4"/>
    <mergeCell ref="C4:C7"/>
    <mergeCell ref="J4:L4"/>
    <mergeCell ref="A63:V63"/>
    <mergeCell ref="O18:P18"/>
    <mergeCell ref="O19:P19"/>
    <mergeCell ref="R11:S11"/>
    <mergeCell ref="R12:S12"/>
    <mergeCell ref="A10:V10"/>
    <mergeCell ref="A60:B60"/>
    <mergeCell ref="A62:V62"/>
    <mergeCell ref="T4:V4"/>
    <mergeCell ref="A373:M373"/>
    <mergeCell ref="A242:V242"/>
    <mergeCell ref="O241:P241"/>
    <mergeCell ref="O249:P249"/>
    <mergeCell ref="O250:P250"/>
    <mergeCell ref="O16:P16"/>
    <mergeCell ref="A24:B24"/>
    <mergeCell ref="O251:P251"/>
    <mergeCell ref="O252:P252"/>
    <mergeCell ref="O253:P253"/>
    <mergeCell ref="O254:P254"/>
    <mergeCell ref="A382:M382"/>
    <mergeCell ref="O255:P255"/>
    <mergeCell ref="O256:P256"/>
    <mergeCell ref="O257:P257"/>
    <mergeCell ref="O258:P258"/>
    <mergeCell ref="O259:P259"/>
    <mergeCell ref="A385:M385"/>
    <mergeCell ref="Q385:S385"/>
    <mergeCell ref="O5:P5"/>
    <mergeCell ref="O8:P8"/>
    <mergeCell ref="R5:S5"/>
    <mergeCell ref="R7:S7"/>
    <mergeCell ref="R8:S8"/>
    <mergeCell ref="O7:P7"/>
    <mergeCell ref="R13:S13"/>
    <mergeCell ref="R14:S14"/>
    <mergeCell ref="T385:V385"/>
    <mergeCell ref="Q371:S371"/>
    <mergeCell ref="O12:P12"/>
    <mergeCell ref="O13:P13"/>
    <mergeCell ref="O168:P168"/>
    <mergeCell ref="O169:P169"/>
    <mergeCell ref="O170:P170"/>
    <mergeCell ref="O166:P166"/>
    <mergeCell ref="R166:S166"/>
    <mergeCell ref="O23:P23"/>
    <mergeCell ref="R15:S15"/>
    <mergeCell ref="R16:S16"/>
    <mergeCell ref="R17:S17"/>
    <mergeCell ref="O11:P11"/>
    <mergeCell ref="R18:S18"/>
    <mergeCell ref="R19:S19"/>
    <mergeCell ref="U11:V11"/>
    <mergeCell ref="O164:P164"/>
    <mergeCell ref="O165:P165"/>
    <mergeCell ref="R164:S164"/>
    <mergeCell ref="R165:S165"/>
    <mergeCell ref="O17:P17"/>
    <mergeCell ref="O22:P22"/>
    <mergeCell ref="O24:P24"/>
    <mergeCell ref="R22:S22"/>
    <mergeCell ref="R23:S23"/>
    <mergeCell ref="R24:S24"/>
    <mergeCell ref="O26:P26"/>
    <mergeCell ref="O27:P27"/>
    <mergeCell ref="O28:P28"/>
    <mergeCell ref="A25:V25"/>
    <mergeCell ref="O29:P29"/>
    <mergeCell ref="R26:S26"/>
    <mergeCell ref="R27:S27"/>
    <mergeCell ref="R28:S28"/>
    <mergeCell ref="R29:S29"/>
    <mergeCell ref="O31:P31"/>
    <mergeCell ref="O32:P32"/>
    <mergeCell ref="O33:P33"/>
    <mergeCell ref="O34:P34"/>
    <mergeCell ref="O45:P45"/>
    <mergeCell ref="O46:P46"/>
    <mergeCell ref="O35:P35"/>
    <mergeCell ref="O36:P36"/>
    <mergeCell ref="O37:P37"/>
    <mergeCell ref="O38:P38"/>
    <mergeCell ref="O39:P39"/>
    <mergeCell ref="O40:P40"/>
    <mergeCell ref="O58:P58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41:P41"/>
    <mergeCell ref="O42:P42"/>
    <mergeCell ref="O43:P43"/>
    <mergeCell ref="O44:P44"/>
    <mergeCell ref="R30:S30"/>
    <mergeCell ref="R31:S31"/>
    <mergeCell ref="R33:S33"/>
    <mergeCell ref="R34:S34"/>
    <mergeCell ref="R35:S35"/>
    <mergeCell ref="R36:S36"/>
    <mergeCell ref="R32:S32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O65:P65"/>
    <mergeCell ref="R65:S65"/>
    <mergeCell ref="O59:P59"/>
    <mergeCell ref="O60:P60"/>
    <mergeCell ref="O61:P61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87:P87"/>
    <mergeCell ref="O77:P77"/>
    <mergeCell ref="O78:P78"/>
    <mergeCell ref="O79:P79"/>
    <mergeCell ref="O80:P80"/>
    <mergeCell ref="O81:P81"/>
    <mergeCell ref="O82:P82"/>
    <mergeCell ref="O89:P89"/>
    <mergeCell ref="O90:P90"/>
    <mergeCell ref="O91:P91"/>
    <mergeCell ref="O83:P83"/>
    <mergeCell ref="O84:P84"/>
    <mergeCell ref="O85:P85"/>
    <mergeCell ref="O86:P86"/>
    <mergeCell ref="O88:P88"/>
    <mergeCell ref="R66:S66"/>
    <mergeCell ref="R67:S67"/>
    <mergeCell ref="R68:S68"/>
    <mergeCell ref="R69:S69"/>
    <mergeCell ref="R70:S70"/>
    <mergeCell ref="R74:S74"/>
    <mergeCell ref="R71:S71"/>
    <mergeCell ref="R72:S72"/>
    <mergeCell ref="R73:S73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O98:P98"/>
    <mergeCell ref="O99:P99"/>
    <mergeCell ref="O95:P95"/>
    <mergeCell ref="R98:S98"/>
    <mergeCell ref="R99:S99"/>
    <mergeCell ref="A96:V96"/>
    <mergeCell ref="O92:P92"/>
    <mergeCell ref="O93:P93"/>
    <mergeCell ref="O94:P94"/>
    <mergeCell ref="O100:P100"/>
    <mergeCell ref="O101:P101"/>
    <mergeCell ref="O102:P102"/>
    <mergeCell ref="R100:S100"/>
    <mergeCell ref="R101:S101"/>
    <mergeCell ref="R102:S102"/>
    <mergeCell ref="O115:P115"/>
    <mergeCell ref="O116:P116"/>
    <mergeCell ref="O117:P117"/>
    <mergeCell ref="R105:S105"/>
    <mergeCell ref="R106:S106"/>
    <mergeCell ref="R107:S107"/>
    <mergeCell ref="R108:S108"/>
    <mergeCell ref="O118:P118"/>
    <mergeCell ref="R113:S113"/>
    <mergeCell ref="R114:S114"/>
    <mergeCell ref="R115:S115"/>
    <mergeCell ref="R116:S116"/>
    <mergeCell ref="R117:S117"/>
    <mergeCell ref="R118:S118"/>
    <mergeCell ref="R109:S109"/>
    <mergeCell ref="R110:S110"/>
    <mergeCell ref="R119:S119"/>
    <mergeCell ref="R120:S120"/>
    <mergeCell ref="R121:S121"/>
    <mergeCell ref="R122:S122"/>
    <mergeCell ref="R123:S123"/>
    <mergeCell ref="O123:P123"/>
    <mergeCell ref="O121:P121"/>
    <mergeCell ref="O122:P122"/>
    <mergeCell ref="O119:P119"/>
    <mergeCell ref="O120:P120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O160:P160"/>
    <mergeCell ref="O161:P161"/>
    <mergeCell ref="O162:P162"/>
    <mergeCell ref="O163:P163"/>
    <mergeCell ref="R160:S160"/>
    <mergeCell ref="R161:S161"/>
    <mergeCell ref="R162:S162"/>
    <mergeCell ref="R163:S163"/>
    <mergeCell ref="O171:P171"/>
    <mergeCell ref="O172:P172"/>
    <mergeCell ref="R168:S168"/>
    <mergeCell ref="R169:S169"/>
    <mergeCell ref="R170:S170"/>
    <mergeCell ref="R171:S171"/>
    <mergeCell ref="R172:S172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84:P184"/>
    <mergeCell ref="O185:P185"/>
    <mergeCell ref="O186:P186"/>
    <mergeCell ref="O187:P187"/>
    <mergeCell ref="O188:P188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O198:P198"/>
    <mergeCell ref="O199:P199"/>
    <mergeCell ref="O200:P200"/>
    <mergeCell ref="O201:P201"/>
    <mergeCell ref="O202:P202"/>
    <mergeCell ref="O203:P203"/>
    <mergeCell ref="O204:P204"/>
    <mergeCell ref="O205:P205"/>
    <mergeCell ref="O206:P206"/>
    <mergeCell ref="O207:P207"/>
    <mergeCell ref="O208:P208"/>
    <mergeCell ref="O209:P209"/>
    <mergeCell ref="O210:P210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203:S203"/>
    <mergeCell ref="R204:S204"/>
    <mergeCell ref="O214:P214"/>
    <mergeCell ref="O215:P215"/>
    <mergeCell ref="O216:P216"/>
    <mergeCell ref="O217:P217"/>
    <mergeCell ref="R205:S205"/>
    <mergeCell ref="R206:S206"/>
    <mergeCell ref="R207:S207"/>
    <mergeCell ref="R208:S208"/>
    <mergeCell ref="R209:S209"/>
    <mergeCell ref="R210:S210"/>
    <mergeCell ref="O218:P218"/>
    <mergeCell ref="R212:S212"/>
    <mergeCell ref="R213:S213"/>
    <mergeCell ref="R214:S214"/>
    <mergeCell ref="R215:S215"/>
    <mergeCell ref="R216:S216"/>
    <mergeCell ref="R217:S217"/>
    <mergeCell ref="R218:S218"/>
    <mergeCell ref="O212:P212"/>
    <mergeCell ref="O213:P213"/>
    <mergeCell ref="O220:P220"/>
    <mergeCell ref="O221:P221"/>
    <mergeCell ref="O222:P222"/>
    <mergeCell ref="O223:P223"/>
    <mergeCell ref="O224:P224"/>
    <mergeCell ref="O225:P225"/>
    <mergeCell ref="O226:P226"/>
    <mergeCell ref="O227:P227"/>
    <mergeCell ref="R220:S220"/>
    <mergeCell ref="R221:S221"/>
    <mergeCell ref="R222:S222"/>
    <mergeCell ref="R223:S223"/>
    <mergeCell ref="R224:S224"/>
    <mergeCell ref="R225:S225"/>
    <mergeCell ref="R226:S226"/>
    <mergeCell ref="R227:S227"/>
    <mergeCell ref="O229:P229"/>
    <mergeCell ref="O230:P230"/>
    <mergeCell ref="O231:P231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40:P240"/>
    <mergeCell ref="R236:S236"/>
    <mergeCell ref="R237:S237"/>
    <mergeCell ref="R238:S238"/>
    <mergeCell ref="R239:S239"/>
    <mergeCell ref="R240:S240"/>
    <mergeCell ref="R241:S241"/>
    <mergeCell ref="R229:S229"/>
    <mergeCell ref="R230:S230"/>
    <mergeCell ref="R231:S231"/>
    <mergeCell ref="R232:S232"/>
    <mergeCell ref="R233:S233"/>
    <mergeCell ref="R234:S234"/>
    <mergeCell ref="R235:S235"/>
    <mergeCell ref="O244:P244"/>
    <mergeCell ref="O245:P245"/>
    <mergeCell ref="O246:P246"/>
    <mergeCell ref="O247:P247"/>
    <mergeCell ref="O248:P248"/>
    <mergeCell ref="R244:S244"/>
    <mergeCell ref="R245:S245"/>
    <mergeCell ref="R246:S246"/>
    <mergeCell ref="R247:S247"/>
    <mergeCell ref="O260:P260"/>
    <mergeCell ref="O261:P261"/>
    <mergeCell ref="O262:P262"/>
    <mergeCell ref="O263:P263"/>
    <mergeCell ref="O264:P264"/>
    <mergeCell ref="O265:P265"/>
    <mergeCell ref="O266:P266"/>
    <mergeCell ref="O267:P267"/>
    <mergeCell ref="O268:P268"/>
    <mergeCell ref="O269:P269"/>
    <mergeCell ref="O270:P270"/>
    <mergeCell ref="O271:P271"/>
    <mergeCell ref="O272:P272"/>
    <mergeCell ref="O273:P273"/>
    <mergeCell ref="O274:P274"/>
    <mergeCell ref="O275:P275"/>
    <mergeCell ref="O276:P276"/>
    <mergeCell ref="O277:P277"/>
    <mergeCell ref="O278:P278"/>
    <mergeCell ref="O279:P279"/>
    <mergeCell ref="O280:P280"/>
    <mergeCell ref="O281:P281"/>
    <mergeCell ref="O282:P282"/>
    <mergeCell ref="O283:P283"/>
    <mergeCell ref="O284:P284"/>
    <mergeCell ref="O285:P285"/>
    <mergeCell ref="O286:P286"/>
    <mergeCell ref="R248:S248"/>
    <mergeCell ref="R249:S249"/>
    <mergeCell ref="R250:S25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261:S261"/>
    <mergeCell ref="R262:S262"/>
    <mergeCell ref="R263:S263"/>
    <mergeCell ref="R264:S264"/>
    <mergeCell ref="R265:S265"/>
    <mergeCell ref="R266:S266"/>
    <mergeCell ref="R267:S267"/>
    <mergeCell ref="R268:S268"/>
    <mergeCell ref="R269:S269"/>
    <mergeCell ref="R270:S270"/>
    <mergeCell ref="R271:S271"/>
    <mergeCell ref="R272:S272"/>
    <mergeCell ref="R273:S273"/>
    <mergeCell ref="R274:S274"/>
    <mergeCell ref="R275:S275"/>
    <mergeCell ref="R276:S276"/>
    <mergeCell ref="R277:S277"/>
    <mergeCell ref="R278:S278"/>
    <mergeCell ref="R279:S279"/>
    <mergeCell ref="R280:S280"/>
    <mergeCell ref="R281:S281"/>
    <mergeCell ref="R282:S282"/>
    <mergeCell ref="R283:S283"/>
    <mergeCell ref="R284:S284"/>
    <mergeCell ref="R285:S285"/>
    <mergeCell ref="R286:S286"/>
    <mergeCell ref="O288:P288"/>
    <mergeCell ref="O289:P289"/>
    <mergeCell ref="O290:P290"/>
    <mergeCell ref="R288:S288"/>
    <mergeCell ref="R289:S289"/>
    <mergeCell ref="R290:S290"/>
    <mergeCell ref="R294:S294"/>
    <mergeCell ref="O291:P291"/>
    <mergeCell ref="O292:P292"/>
    <mergeCell ref="O293:P293"/>
    <mergeCell ref="O294:P294"/>
    <mergeCell ref="O295:P295"/>
    <mergeCell ref="R291:S291"/>
    <mergeCell ref="R292:S292"/>
    <mergeCell ref="R293:S293"/>
    <mergeCell ref="R295:S295"/>
    <mergeCell ref="R296:S296"/>
    <mergeCell ref="R297:S297"/>
    <mergeCell ref="R298:S298"/>
    <mergeCell ref="R299:S299"/>
    <mergeCell ref="O301:P301"/>
    <mergeCell ref="O297:P297"/>
    <mergeCell ref="O298:P298"/>
    <mergeCell ref="O299:P299"/>
    <mergeCell ref="O296:P296"/>
    <mergeCell ref="O302:P302"/>
    <mergeCell ref="O303:P303"/>
    <mergeCell ref="O304:P304"/>
    <mergeCell ref="O305:P305"/>
    <mergeCell ref="O306:P306"/>
    <mergeCell ref="O307:P307"/>
    <mergeCell ref="O308:P308"/>
    <mergeCell ref="O309:P309"/>
    <mergeCell ref="O310:P310"/>
    <mergeCell ref="O311:P311"/>
    <mergeCell ref="O312:P312"/>
    <mergeCell ref="O313:P313"/>
    <mergeCell ref="O314:P314"/>
    <mergeCell ref="O315:P315"/>
    <mergeCell ref="R301:S301"/>
    <mergeCell ref="R302:S302"/>
    <mergeCell ref="R303:S303"/>
    <mergeCell ref="R304:S304"/>
    <mergeCell ref="R305:S305"/>
    <mergeCell ref="R306:S306"/>
    <mergeCell ref="R307:S307"/>
    <mergeCell ref="R308:S308"/>
    <mergeCell ref="R309:S309"/>
    <mergeCell ref="R310:S310"/>
    <mergeCell ref="R311:S311"/>
    <mergeCell ref="R312:S312"/>
    <mergeCell ref="R313:S313"/>
    <mergeCell ref="R314:S314"/>
    <mergeCell ref="R315:S315"/>
    <mergeCell ref="O317:P317"/>
    <mergeCell ref="O318:P318"/>
    <mergeCell ref="O319:P319"/>
    <mergeCell ref="R317:S317"/>
    <mergeCell ref="R318:S318"/>
    <mergeCell ref="R319:S319"/>
    <mergeCell ref="R332:S332"/>
    <mergeCell ref="R333:S333"/>
    <mergeCell ref="O324:P324"/>
    <mergeCell ref="O325:P325"/>
    <mergeCell ref="R324:S324"/>
    <mergeCell ref="R325:S325"/>
    <mergeCell ref="O326:P326"/>
    <mergeCell ref="R326:S326"/>
    <mergeCell ref="O330:P330"/>
    <mergeCell ref="O331:P331"/>
    <mergeCell ref="O332:P332"/>
    <mergeCell ref="O333:P333"/>
    <mergeCell ref="R330:S330"/>
    <mergeCell ref="R331:S331"/>
    <mergeCell ref="O355:P355"/>
    <mergeCell ref="O356:P356"/>
    <mergeCell ref="O341:P341"/>
    <mergeCell ref="O342:P342"/>
    <mergeCell ref="O343:P343"/>
    <mergeCell ref="O344:P344"/>
    <mergeCell ref="O359:P359"/>
    <mergeCell ref="R353:S353"/>
    <mergeCell ref="R354:S354"/>
    <mergeCell ref="R355:S355"/>
    <mergeCell ref="R356:S356"/>
    <mergeCell ref="R357:S357"/>
    <mergeCell ref="R358:S358"/>
    <mergeCell ref="R359:S359"/>
    <mergeCell ref="O353:P353"/>
    <mergeCell ref="O354:P354"/>
    <mergeCell ref="O366:P366"/>
    <mergeCell ref="R366:S366"/>
    <mergeCell ref="O380:P380"/>
    <mergeCell ref="R380:S380"/>
    <mergeCell ref="O367:P367"/>
    <mergeCell ref="O368:P368"/>
    <mergeCell ref="O369:P369"/>
    <mergeCell ref="O370:P370"/>
    <mergeCell ref="R367:S367"/>
    <mergeCell ref="R368:S368"/>
    <mergeCell ref="R369:S369"/>
    <mergeCell ref="R370:S370"/>
    <mergeCell ref="O374:P374"/>
    <mergeCell ref="O375:P375"/>
    <mergeCell ref="R373:S373"/>
    <mergeCell ref="O373:P373"/>
    <mergeCell ref="O376:P376"/>
    <mergeCell ref="O377:P377"/>
    <mergeCell ref="R374:S374"/>
    <mergeCell ref="R375:S375"/>
    <mergeCell ref="R376:S376"/>
    <mergeCell ref="R377:S377"/>
    <mergeCell ref="O381:P381"/>
    <mergeCell ref="O382:P382"/>
    <mergeCell ref="O383:P383"/>
    <mergeCell ref="O384:P384"/>
    <mergeCell ref="R381:S381"/>
    <mergeCell ref="R382:S382"/>
    <mergeCell ref="R383:S383"/>
    <mergeCell ref="R384:S384"/>
    <mergeCell ref="O329:P329"/>
    <mergeCell ref="R327:S327"/>
    <mergeCell ref="R328:S328"/>
    <mergeCell ref="R329:S329"/>
    <mergeCell ref="O322:P322"/>
    <mergeCell ref="O323:P323"/>
    <mergeCell ref="R322:S322"/>
    <mergeCell ref="R323:S323"/>
    <mergeCell ref="O327:P327"/>
    <mergeCell ref="O328:P328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4" r:id="rId1"/>
  <rowBreaks count="1" manualBreakCount="1">
    <brk id="329" max="21" man="1"/>
  </rowBreaks>
  <ignoredErrors>
    <ignoredError sqref="H176 G190 G207 G183:H183 G187:H187 G194 G203 G199:H199 G230 G233 G221:H221 G225 G220 G213:H213 G216 H222" unlockedFormula="1"/>
    <ignoredError sqref="H190 H207 H98 H194 H203 H230 H225 H233 H216" formula="1" unlockedFormula="1"/>
    <ignoredError sqref="H17 H30 H32 H35 H38 H41 H48 H50 H53 H319 H12 H81 H83 H77 H74 H71 H197" formula="1"/>
    <ignoredError sqref="A14:A19 A11 A26:A28 A48:A55 A30:A4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9"/>
  <sheetViews>
    <sheetView view="pageBreakPreview" zoomScale="80" zoomScaleNormal="70" zoomScaleSheetLayoutView="80" zoomScalePageLayoutView="0" workbookViewId="0" topLeftCell="A1">
      <pane xSplit="1" ySplit="7" topLeftCell="B2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72" sqref="R172:S172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hidden="1" customWidth="1"/>
    <col min="4" max="4" width="7.875" style="34" hidden="1" customWidth="1"/>
    <col min="5" max="5" width="6.25390625" style="34" hidden="1" customWidth="1"/>
    <col min="6" max="6" width="5.375" style="33" hidden="1" customWidth="1"/>
    <col min="7" max="7" width="10.00390625" style="33" hidden="1" customWidth="1"/>
    <col min="8" max="8" width="11.25390625" style="27" hidden="1" customWidth="1"/>
    <col min="9" max="9" width="9.375" style="27" hidden="1" customWidth="1"/>
    <col min="10" max="10" width="11.375" style="47" hidden="1" customWidth="1"/>
    <col min="11" max="11" width="7.375" style="27" hidden="1" customWidth="1"/>
    <col min="12" max="12" width="8.375" style="47" hidden="1" customWidth="1"/>
    <col min="13" max="13" width="8.875" style="27" hidden="1" customWidth="1"/>
    <col min="14" max="14" width="7.00390625" style="27" bestFit="1" customWidth="1"/>
    <col min="15" max="15" width="4.25390625" style="27" customWidth="1"/>
    <col min="16" max="16" width="4.375" style="31" customWidth="1"/>
    <col min="17" max="17" width="7.75390625" style="31" bestFit="1" customWidth="1"/>
    <col min="18" max="18" width="5.75390625" style="31" customWidth="1"/>
    <col min="19" max="19" width="2.875" style="31" customWidth="1"/>
    <col min="20" max="21" width="7.75390625" style="31" bestFit="1" customWidth="1"/>
    <col min="22" max="22" width="8.75390625" style="31" customWidth="1"/>
    <col min="23" max="31" width="0" style="27" hidden="1" customWidth="1"/>
    <col min="32" max="16384" width="9.125" style="27" customWidth="1"/>
  </cols>
  <sheetData>
    <row r="1" spans="1:22" s="38" customFormat="1" ht="21" customHeight="1" thickBot="1">
      <c r="A1" s="2960" t="s">
        <v>502</v>
      </c>
      <c r="B1" s="2961"/>
      <c r="C1" s="2961"/>
      <c r="D1" s="2961"/>
      <c r="E1" s="2961"/>
      <c r="F1" s="2961"/>
      <c r="G1" s="2961"/>
      <c r="H1" s="2961"/>
      <c r="I1" s="2961"/>
      <c r="J1" s="2961"/>
      <c r="K1" s="2961"/>
      <c r="L1" s="2961"/>
      <c r="M1" s="2961"/>
      <c r="N1" s="2961"/>
      <c r="O1" s="2961"/>
      <c r="P1" s="2961"/>
      <c r="Q1" s="2961"/>
      <c r="R1" s="2961"/>
      <c r="S1" s="2961"/>
      <c r="T1" s="2961"/>
      <c r="U1" s="2961"/>
      <c r="V1" s="2962"/>
    </row>
    <row r="2" spans="1:22" ht="18.75" customHeight="1">
      <c r="A2" s="2963" t="s">
        <v>26</v>
      </c>
      <c r="B2" s="2966" t="s">
        <v>33</v>
      </c>
      <c r="C2" s="2969" t="s">
        <v>550</v>
      </c>
      <c r="D2" s="2970"/>
      <c r="E2" s="2971"/>
      <c r="F2" s="2972"/>
      <c r="G2" s="2977" t="s">
        <v>122</v>
      </c>
      <c r="H2" s="2937" t="s">
        <v>109</v>
      </c>
      <c r="I2" s="2937"/>
      <c r="J2" s="2937"/>
      <c r="K2" s="2937"/>
      <c r="L2" s="2937"/>
      <c r="M2" s="2938"/>
      <c r="N2" s="2939" t="s">
        <v>514</v>
      </c>
      <c r="O2" s="2940"/>
      <c r="P2" s="2940"/>
      <c r="Q2" s="2940"/>
      <c r="R2" s="2940"/>
      <c r="S2" s="2940"/>
      <c r="T2" s="2940"/>
      <c r="U2" s="2940"/>
      <c r="V2" s="2941"/>
    </row>
    <row r="3" spans="1:22" ht="24.75" customHeight="1" thickBot="1">
      <c r="A3" s="2964"/>
      <c r="B3" s="2967"/>
      <c r="C3" s="2973"/>
      <c r="D3" s="2974"/>
      <c r="E3" s="2975"/>
      <c r="F3" s="2976"/>
      <c r="G3" s="2978"/>
      <c r="H3" s="2945" t="s">
        <v>27</v>
      </c>
      <c r="I3" s="2947" t="s">
        <v>111</v>
      </c>
      <c r="J3" s="2947"/>
      <c r="K3" s="2947"/>
      <c r="L3" s="2947"/>
      <c r="M3" s="2948" t="s">
        <v>105</v>
      </c>
      <c r="N3" s="2942"/>
      <c r="O3" s="2943"/>
      <c r="P3" s="2943"/>
      <c r="Q3" s="2943"/>
      <c r="R3" s="2943"/>
      <c r="S3" s="2943"/>
      <c r="T3" s="2943"/>
      <c r="U3" s="2943"/>
      <c r="V3" s="2944"/>
    </row>
    <row r="4" spans="1:22" ht="18" customHeight="1" thickBot="1">
      <c r="A4" s="2964"/>
      <c r="B4" s="2967"/>
      <c r="C4" s="2992" t="s">
        <v>28</v>
      </c>
      <c r="D4" s="2995" t="s">
        <v>29</v>
      </c>
      <c r="E4" s="2950" t="s">
        <v>106</v>
      </c>
      <c r="F4" s="2951"/>
      <c r="G4" s="2978"/>
      <c r="H4" s="2945"/>
      <c r="I4" s="2945" t="s">
        <v>110</v>
      </c>
      <c r="J4" s="2952" t="s">
        <v>112</v>
      </c>
      <c r="K4" s="2953"/>
      <c r="L4" s="2954"/>
      <c r="M4" s="2948"/>
      <c r="N4" s="2955" t="s">
        <v>556</v>
      </c>
      <c r="O4" s="2956"/>
      <c r="P4" s="2957"/>
      <c r="Q4" s="2955" t="s">
        <v>557</v>
      </c>
      <c r="R4" s="2956"/>
      <c r="S4" s="2957"/>
      <c r="T4" s="2980" t="s">
        <v>30</v>
      </c>
      <c r="U4" s="2940"/>
      <c r="V4" s="2941"/>
    </row>
    <row r="5" spans="1:22" ht="16.5" thickBot="1">
      <c r="A5" s="2964"/>
      <c r="B5" s="2967"/>
      <c r="C5" s="2993"/>
      <c r="D5" s="2945"/>
      <c r="E5" s="2981" t="s">
        <v>107</v>
      </c>
      <c r="F5" s="2984" t="s">
        <v>108</v>
      </c>
      <c r="G5" s="2978"/>
      <c r="H5" s="2945"/>
      <c r="I5" s="2945"/>
      <c r="J5" s="2987" t="s">
        <v>50</v>
      </c>
      <c r="K5" s="2987" t="s">
        <v>51</v>
      </c>
      <c r="L5" s="2987" t="s">
        <v>52</v>
      </c>
      <c r="M5" s="2948"/>
      <c r="N5" s="193">
        <v>1</v>
      </c>
      <c r="O5" s="2958">
        <v>2</v>
      </c>
      <c r="P5" s="2959"/>
      <c r="Q5" s="193">
        <v>3</v>
      </c>
      <c r="R5" s="2958">
        <v>4</v>
      </c>
      <c r="S5" s="2959"/>
      <c r="T5" s="194">
        <v>5</v>
      </c>
      <c r="U5" s="1224" t="s">
        <v>558</v>
      </c>
      <c r="V5" s="1224" t="s">
        <v>559</v>
      </c>
    </row>
    <row r="6" spans="1:22" ht="16.5" thickBot="1">
      <c r="A6" s="2964"/>
      <c r="B6" s="2967"/>
      <c r="C6" s="2993"/>
      <c r="D6" s="2945"/>
      <c r="E6" s="2982"/>
      <c r="F6" s="2985"/>
      <c r="G6" s="2978"/>
      <c r="H6" s="2945"/>
      <c r="I6" s="2945"/>
      <c r="J6" s="2982"/>
      <c r="K6" s="2982"/>
      <c r="L6" s="2982"/>
      <c r="M6" s="2948"/>
      <c r="N6" s="2955"/>
      <c r="O6" s="2956"/>
      <c r="P6" s="2956"/>
      <c r="Q6" s="2956"/>
      <c r="R6" s="2956"/>
      <c r="S6" s="2956"/>
      <c r="T6" s="2956"/>
      <c r="U6" s="2990"/>
      <c r="V6" s="2991"/>
    </row>
    <row r="7" spans="1:22" ht="38.25" customHeight="1" thickBot="1">
      <c r="A7" s="2965"/>
      <c r="B7" s="2968"/>
      <c r="C7" s="2994"/>
      <c r="D7" s="2946"/>
      <c r="E7" s="2983"/>
      <c r="F7" s="2986"/>
      <c r="G7" s="2979"/>
      <c r="H7" s="2946"/>
      <c r="I7" s="2946"/>
      <c r="J7" s="2983"/>
      <c r="K7" s="2983"/>
      <c r="L7" s="2983"/>
      <c r="M7" s="2949"/>
      <c r="N7" s="191"/>
      <c r="O7" s="2958"/>
      <c r="P7" s="2959"/>
      <c r="Q7" s="191"/>
      <c r="R7" s="2958"/>
      <c r="S7" s="2959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2998">
        <v>15</v>
      </c>
      <c r="P8" s="2999"/>
      <c r="Q8" s="192">
        <v>16</v>
      </c>
      <c r="R8" s="2998">
        <v>17</v>
      </c>
      <c r="S8" s="2999"/>
      <c r="T8" s="192">
        <v>18</v>
      </c>
      <c r="U8" s="29">
        <v>19</v>
      </c>
      <c r="V8" s="29">
        <v>20</v>
      </c>
    </row>
    <row r="9" spans="1:22" ht="16.5" thickBot="1">
      <c r="A9" s="3000" t="s">
        <v>157</v>
      </c>
      <c r="B9" s="3001"/>
      <c r="C9" s="3001"/>
      <c r="D9" s="3001"/>
      <c r="E9" s="3001"/>
      <c r="F9" s="3001"/>
      <c r="G9" s="3001"/>
      <c r="H9" s="3001"/>
      <c r="I9" s="3001"/>
      <c r="J9" s="3001"/>
      <c r="K9" s="3001"/>
      <c r="L9" s="3001"/>
      <c r="M9" s="3001"/>
      <c r="N9" s="3001"/>
      <c r="O9" s="3001"/>
      <c r="P9" s="3001"/>
      <c r="Q9" s="3001"/>
      <c r="R9" s="3001"/>
      <c r="S9" s="3001"/>
      <c r="T9" s="3001"/>
      <c r="U9" s="3002"/>
      <c r="V9" s="3003"/>
    </row>
    <row r="10" spans="1:23" ht="16.5" thickBot="1">
      <c r="A10" s="3004" t="s">
        <v>78</v>
      </c>
      <c r="B10" s="3005"/>
      <c r="C10" s="3005"/>
      <c r="D10" s="3005"/>
      <c r="E10" s="3005"/>
      <c r="F10" s="3005"/>
      <c r="G10" s="3005"/>
      <c r="H10" s="3005"/>
      <c r="I10" s="3005"/>
      <c r="J10" s="3005"/>
      <c r="K10" s="3005"/>
      <c r="L10" s="3005"/>
      <c r="M10" s="3005"/>
      <c r="N10" s="3005"/>
      <c r="O10" s="3005"/>
      <c r="P10" s="3005"/>
      <c r="Q10" s="3005"/>
      <c r="R10" s="3005"/>
      <c r="S10" s="3005"/>
      <c r="T10" s="3005"/>
      <c r="U10" s="3005"/>
      <c r="V10" s="3006"/>
      <c r="W10" s="27" t="s">
        <v>515</v>
      </c>
    </row>
    <row r="11" spans="1:52" ht="15.75">
      <c r="A11" s="379" t="s">
        <v>140</v>
      </c>
      <c r="B11" s="447" t="s">
        <v>417</v>
      </c>
      <c r="C11" s="143"/>
      <c r="D11" s="141"/>
      <c r="E11" s="448"/>
      <c r="F11" s="449"/>
      <c r="G11" s="1314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2988"/>
      <c r="P11" s="2989"/>
      <c r="Q11" s="245"/>
      <c r="R11" s="2988"/>
      <c r="S11" s="2989"/>
      <c r="U11" s="2689"/>
      <c r="V11" s="2690"/>
      <c r="AG11" s="2947">
        <v>1</v>
      </c>
      <c r="AH11" s="2947"/>
      <c r="AI11" s="2947">
        <v>2</v>
      </c>
      <c r="AJ11" s="2947"/>
      <c r="AK11" s="2947">
        <v>3</v>
      </c>
      <c r="AL11" s="2947"/>
      <c r="AM11" s="2947">
        <v>4</v>
      </c>
      <c r="AN11" s="2947"/>
      <c r="AO11" s="2947">
        <v>5</v>
      </c>
      <c r="AP11" s="2947"/>
      <c r="AQ11" s="2947">
        <v>6</v>
      </c>
      <c r="AR11" s="2947"/>
      <c r="AU11" s="2947" t="s">
        <v>575</v>
      </c>
      <c r="AV11" s="2947"/>
      <c r="AW11" s="2947" t="s">
        <v>517</v>
      </c>
      <c r="AX11" s="2947"/>
      <c r="AY11" s="2947" t="s">
        <v>526</v>
      </c>
      <c r="AZ11" s="2947"/>
    </row>
    <row r="12" spans="1:52" ht="15.75">
      <c r="A12" s="379"/>
      <c r="B12" s="202" t="s">
        <v>55</v>
      </c>
      <c r="C12" s="143"/>
      <c r="D12" s="380"/>
      <c r="E12" s="380"/>
      <c r="F12" s="451"/>
      <c r="G12" s="1315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2996"/>
      <c r="P12" s="2997"/>
      <c r="Q12" s="245"/>
      <c r="R12" s="2996"/>
      <c r="S12" s="2997"/>
      <c r="T12" s="419"/>
      <c r="U12" s="248"/>
      <c r="V12" s="249"/>
      <c r="AG12" s="29" t="s">
        <v>573</v>
      </c>
      <c r="AH12" s="29" t="s">
        <v>574</v>
      </c>
      <c r="AI12" s="29" t="s">
        <v>573</v>
      </c>
      <c r="AJ12" s="29" t="s">
        <v>574</v>
      </c>
      <c r="AK12" s="29" t="s">
        <v>573</v>
      </c>
      <c r="AL12" s="29" t="s">
        <v>574</v>
      </c>
      <c r="AM12" s="29" t="s">
        <v>573</v>
      </c>
      <c r="AN12" s="29" t="s">
        <v>574</v>
      </c>
      <c r="AO12" s="29" t="s">
        <v>573</v>
      </c>
      <c r="AP12" s="29" t="s">
        <v>574</v>
      </c>
      <c r="AQ12" s="29" t="s">
        <v>573</v>
      </c>
      <c r="AR12" s="29" t="s">
        <v>574</v>
      </c>
      <c r="AU12" s="29" t="s">
        <v>573</v>
      </c>
      <c r="AV12" s="29" t="s">
        <v>574</v>
      </c>
      <c r="AW12" s="29" t="s">
        <v>573</v>
      </c>
      <c r="AX12" s="29" t="s">
        <v>574</v>
      </c>
      <c r="AY12" s="29" t="s">
        <v>573</v>
      </c>
      <c r="AZ12" s="29" t="s">
        <v>574</v>
      </c>
    </row>
    <row r="13" spans="1:52" ht="15.75">
      <c r="A13" s="379"/>
      <c r="B13" s="454" t="s">
        <v>56</v>
      </c>
      <c r="C13" s="427"/>
      <c r="D13" s="380">
        <v>6</v>
      </c>
      <c r="E13" s="380"/>
      <c r="F13" s="425"/>
      <c r="G13" s="1316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2996"/>
      <c r="P13" s="2997"/>
      <c r="Q13" s="245"/>
      <c r="R13" s="2996"/>
      <c r="S13" s="2997"/>
      <c r="T13" s="419"/>
      <c r="U13" s="248" t="s">
        <v>116</v>
      </c>
      <c r="V13" s="420"/>
      <c r="AG13" s="29">
        <v>4</v>
      </c>
      <c r="AH13" s="29">
        <v>0</v>
      </c>
      <c r="AI13" s="29"/>
      <c r="AJ13" s="29"/>
      <c r="AK13" s="29"/>
      <c r="AL13" s="29"/>
      <c r="AM13" s="29"/>
      <c r="AN13" s="29"/>
      <c r="AO13" s="29"/>
      <c r="AP13" s="29"/>
      <c r="AQ13" s="29">
        <v>4</v>
      </c>
      <c r="AR13" s="29"/>
      <c r="AU13" s="29">
        <v>4</v>
      </c>
      <c r="AV13" s="29">
        <v>0</v>
      </c>
      <c r="AW13" s="29"/>
      <c r="AX13" s="29"/>
      <c r="AY13" s="29">
        <v>4</v>
      </c>
      <c r="AZ13" s="29">
        <v>0</v>
      </c>
    </row>
    <row r="14" spans="1:235" s="29" customFormat="1" ht="15.75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1443">
        <v>4.5</v>
      </c>
      <c r="H14" s="281">
        <f aca="true" t="shared" si="0" ref="H14:H21">G14*30</f>
        <v>135</v>
      </c>
      <c r="I14" s="137"/>
      <c r="J14" s="142"/>
      <c r="K14" s="137"/>
      <c r="L14" s="137"/>
      <c r="M14" s="187"/>
      <c r="N14" s="245"/>
      <c r="O14" s="2996"/>
      <c r="P14" s="2997"/>
      <c r="Q14" s="246"/>
      <c r="R14" s="2996"/>
      <c r="S14" s="2997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S14" s="27"/>
      <c r="AT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299" t="s">
        <v>142</v>
      </c>
      <c r="B15" s="1300" t="s">
        <v>136</v>
      </c>
      <c r="C15" s="1301"/>
      <c r="D15" s="1302" t="s">
        <v>137</v>
      </c>
      <c r="E15" s="1303"/>
      <c r="F15" s="1304"/>
      <c r="G15" s="1444">
        <v>3</v>
      </c>
      <c r="H15" s="1305">
        <f t="shared" si="0"/>
        <v>90</v>
      </c>
      <c r="I15" s="1302"/>
      <c r="J15" s="1302"/>
      <c r="K15" s="1302"/>
      <c r="L15" s="1302"/>
      <c r="M15" s="1306"/>
      <c r="N15" s="1307"/>
      <c r="O15" s="3007"/>
      <c r="P15" s="3008"/>
      <c r="Q15" s="1307"/>
      <c r="R15" s="3007"/>
      <c r="S15" s="3008"/>
      <c r="T15" s="1308"/>
      <c r="U15" s="1309"/>
      <c r="V15" s="1310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S15" s="1311"/>
      <c r="AT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1445">
        <v>4</v>
      </c>
      <c r="H16" s="282">
        <f t="shared" si="0"/>
        <v>120</v>
      </c>
      <c r="I16" s="138"/>
      <c r="J16" s="138"/>
      <c r="K16" s="138"/>
      <c r="L16" s="138"/>
      <c r="M16" s="210"/>
      <c r="N16" s="250"/>
      <c r="O16" s="2996"/>
      <c r="P16" s="2997"/>
      <c r="Q16" s="250"/>
      <c r="R16" s="2996"/>
      <c r="S16" s="2997"/>
      <c r="T16" s="247"/>
      <c r="U16" s="248"/>
      <c r="V16" s="249"/>
    </row>
    <row r="17" spans="1:22" ht="15.75">
      <c r="A17" s="269" t="s">
        <v>144</v>
      </c>
      <c r="B17" s="201" t="s">
        <v>139</v>
      </c>
      <c r="C17" s="207"/>
      <c r="D17" s="140"/>
      <c r="E17" s="90"/>
      <c r="F17" s="206"/>
      <c r="G17" s="144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2996"/>
      <c r="P17" s="2997"/>
      <c r="Q17" s="196"/>
      <c r="R17" s="2996"/>
      <c r="S17" s="2997"/>
      <c r="T17" s="247"/>
      <c r="U17" s="248"/>
      <c r="V17" s="249"/>
    </row>
    <row r="18" spans="1:22" s="58" customFormat="1" ht="15.75">
      <c r="A18" s="270"/>
      <c r="B18" s="202" t="s">
        <v>55</v>
      </c>
      <c r="C18" s="143"/>
      <c r="D18" s="139"/>
      <c r="E18" s="90"/>
      <c r="F18" s="206"/>
      <c r="G18" s="144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2996"/>
      <c r="P18" s="2997"/>
      <c r="Q18" s="252"/>
      <c r="R18" s="2996"/>
      <c r="S18" s="2997"/>
      <c r="T18" s="247"/>
      <c r="U18" s="248"/>
      <c r="V18" s="249"/>
    </row>
    <row r="19" spans="1:22" s="58" customFormat="1" ht="15.75">
      <c r="A19" s="1448" t="s">
        <v>145</v>
      </c>
      <c r="B19" s="1449" t="s">
        <v>56</v>
      </c>
      <c r="C19" s="1450">
        <v>1</v>
      </c>
      <c r="D19" s="1451"/>
      <c r="E19" s="89"/>
      <c r="F19" s="1452"/>
      <c r="G19" s="1453">
        <v>1.5</v>
      </c>
      <c r="H19" s="1454">
        <f t="shared" si="0"/>
        <v>45</v>
      </c>
      <c r="I19" s="1455">
        <f>SUM(J19:L19)</f>
        <v>4</v>
      </c>
      <c r="J19" s="1455">
        <v>4</v>
      </c>
      <c r="K19" s="1456"/>
      <c r="L19" s="1456"/>
      <c r="M19" s="1477">
        <f>H19-I19</f>
        <v>41</v>
      </c>
      <c r="N19" s="1679" t="s">
        <v>116</v>
      </c>
      <c r="O19" s="3009"/>
      <c r="P19" s="3010"/>
      <c r="Q19" s="196"/>
      <c r="R19" s="3009"/>
      <c r="S19" s="3010"/>
      <c r="T19" s="1457"/>
      <c r="U19" s="1458"/>
      <c r="V19" s="1447"/>
    </row>
    <row r="20" spans="1:22" s="58" customFormat="1" ht="15.75">
      <c r="A20" s="1469" t="s">
        <v>563</v>
      </c>
      <c r="B20" s="1474" t="s">
        <v>564</v>
      </c>
      <c r="C20" s="1470"/>
      <c r="D20" s="140" t="s">
        <v>565</v>
      </c>
      <c r="E20" s="90"/>
      <c r="F20" s="88"/>
      <c r="G20" s="1471">
        <v>3.5</v>
      </c>
      <c r="H20" s="1454">
        <f t="shared" si="0"/>
        <v>105</v>
      </c>
      <c r="I20" s="240"/>
      <c r="J20" s="240"/>
      <c r="K20" s="241"/>
      <c r="L20" s="241"/>
      <c r="M20" s="689"/>
      <c r="N20" s="163"/>
      <c r="O20" s="3009"/>
      <c r="P20" s="3010"/>
      <c r="Q20" s="1473"/>
      <c r="R20" s="2996"/>
      <c r="S20" s="3011"/>
      <c r="T20" s="248"/>
      <c r="U20" s="248"/>
      <c r="V20" s="248"/>
    </row>
    <row r="21" spans="1:22" s="58" customFormat="1" ht="32.25" thickBot="1">
      <c r="A21" s="1469" t="s">
        <v>566</v>
      </c>
      <c r="B21" s="1474" t="s">
        <v>567</v>
      </c>
      <c r="C21" s="1470"/>
      <c r="D21" s="140" t="s">
        <v>565</v>
      </c>
      <c r="E21" s="90"/>
      <c r="F21" s="88"/>
      <c r="G21" s="1471">
        <v>3.5</v>
      </c>
      <c r="H21" s="1472">
        <f t="shared" si="0"/>
        <v>105</v>
      </c>
      <c r="I21" s="240"/>
      <c r="J21" s="240"/>
      <c r="K21" s="241"/>
      <c r="L21" s="241"/>
      <c r="M21" s="97"/>
      <c r="N21" s="1465"/>
      <c r="O21" s="3009"/>
      <c r="P21" s="3010"/>
      <c r="Q21" s="1475"/>
      <c r="R21" s="2996"/>
      <c r="S21" s="3011"/>
      <c r="T21" s="248"/>
      <c r="U21" s="248"/>
      <c r="V21" s="248"/>
    </row>
    <row r="22" spans="1:22" ht="14.25" customHeight="1" thickBot="1">
      <c r="A22" s="2751" t="s">
        <v>36</v>
      </c>
      <c r="B22" s="2752"/>
      <c r="C22" s="1459"/>
      <c r="D22" s="1460"/>
      <c r="E22" s="1460"/>
      <c r="F22" s="1461"/>
      <c r="G22" s="1462">
        <f>G$11+G$14+G$15+G$16+G$17+G20+G21</f>
        <v>29.5</v>
      </c>
      <c r="H22" s="1462">
        <f>H$11+H$14+H$15+H$16+H$17+H20+H21</f>
        <v>885</v>
      </c>
      <c r="I22" s="1463">
        <f>I$11+I$14+I$15+I$16+I$17</f>
        <v>0</v>
      </c>
      <c r="J22" s="1463">
        <f>J$11+J$14+J$15+J$16+J$17</f>
        <v>0</v>
      </c>
      <c r="K22" s="1463">
        <f>K$11+K$14+K$15+K$16+K$17</f>
        <v>0</v>
      </c>
      <c r="L22" s="1463">
        <f>L$11+L$14+L$15+L$16+L$17</f>
        <v>0</v>
      </c>
      <c r="M22" s="1464">
        <f>M$11+M$14+M$15+M$16+M$17</f>
        <v>0</v>
      </c>
      <c r="N22" s="1465"/>
      <c r="O22" s="3012"/>
      <c r="P22" s="3012"/>
      <c r="Q22" s="1476">
        <f>SUM(Q11:Q19)</f>
        <v>0</v>
      </c>
      <c r="R22" s="3013">
        <f>SUM(R11:R19)</f>
        <v>0</v>
      </c>
      <c r="S22" s="3014"/>
      <c r="T22" s="1466">
        <f>SUM(T11:T19)</f>
        <v>0</v>
      </c>
      <c r="U22" s="1467"/>
      <c r="V22" s="1468"/>
    </row>
    <row r="23" spans="1:22" ht="17.25" customHeight="1" thickBot="1">
      <c r="A23" s="2753" t="s">
        <v>79</v>
      </c>
      <c r="B23" s="2768"/>
      <c r="C23" s="445"/>
      <c r="D23" s="446"/>
      <c r="E23" s="446"/>
      <c r="F23" s="683"/>
      <c r="G23" s="1317">
        <f>SUMIF($B$11:$B$19,"на базі ВНЗ 1 рівня",G$11:G$19)+G$14+G$15+G$16+G20+G21</f>
        <v>26.5</v>
      </c>
      <c r="H23" s="1317">
        <f>SUMIF($B$11:$B$19,"на базі ВНЗ 1 рівня",H$11:H$19)+H$14+H$15+H$16+H20+H21</f>
        <v>795</v>
      </c>
      <c r="I23" s="301"/>
      <c r="J23" s="243"/>
      <c r="K23" s="301"/>
      <c r="L23" s="243"/>
      <c r="M23" s="302"/>
      <c r="N23" s="434"/>
      <c r="O23" s="2707"/>
      <c r="P23" s="2708"/>
      <c r="Q23" s="436"/>
      <c r="R23" s="2680"/>
      <c r="S23" s="2681"/>
      <c r="T23" s="436"/>
      <c r="U23" s="100"/>
      <c r="V23" s="435"/>
    </row>
    <row r="24" spans="1:22" ht="17.25" customHeight="1" thickBot="1">
      <c r="A24" s="2718" t="s">
        <v>230</v>
      </c>
      <c r="B24" s="2733"/>
      <c r="C24" s="208"/>
      <c r="D24" s="105"/>
      <c r="E24" s="105"/>
      <c r="F24" s="242"/>
      <c r="G24" s="1318">
        <f>G13+G19</f>
        <v>3</v>
      </c>
      <c r="H24" s="299">
        <f aca="true" t="shared" si="1" ref="H24:M24">H13+H19</f>
        <v>90</v>
      </c>
      <c r="I24" s="299">
        <v>8</v>
      </c>
      <c r="J24" s="299">
        <v>4</v>
      </c>
      <c r="K24" s="299">
        <f t="shared" si="1"/>
        <v>0</v>
      </c>
      <c r="L24" s="299">
        <f t="shared" si="1"/>
        <v>4</v>
      </c>
      <c r="M24" s="684">
        <f t="shared" si="1"/>
        <v>82</v>
      </c>
      <c r="N24" s="254" t="s">
        <v>116</v>
      </c>
      <c r="O24" s="3015">
        <f aca="true" t="shared" si="2" ref="O24:T24">O22</f>
        <v>0</v>
      </c>
      <c r="P24" s="3016"/>
      <c r="Q24" s="433">
        <f t="shared" si="2"/>
        <v>0</v>
      </c>
      <c r="R24" s="3015">
        <f t="shared" si="2"/>
        <v>0</v>
      </c>
      <c r="S24" s="3016"/>
      <c r="T24" s="433">
        <f t="shared" si="2"/>
        <v>0</v>
      </c>
      <c r="U24" s="437" t="s">
        <v>116</v>
      </c>
      <c r="V24" s="421"/>
    </row>
    <row r="25" spans="1:22" ht="18.75" customHeight="1" thickBot="1">
      <c r="A25" s="2686" t="s">
        <v>82</v>
      </c>
      <c r="B25" s="2687"/>
      <c r="C25" s="2687"/>
      <c r="D25" s="2687"/>
      <c r="E25" s="2687"/>
      <c r="F25" s="2687"/>
      <c r="G25" s="2687"/>
      <c r="H25" s="2687"/>
      <c r="I25" s="2687"/>
      <c r="J25" s="2687"/>
      <c r="K25" s="2687"/>
      <c r="L25" s="2687"/>
      <c r="M25" s="2687"/>
      <c r="N25" s="2687"/>
      <c r="O25" s="2687"/>
      <c r="P25" s="2687"/>
      <c r="Q25" s="2687"/>
      <c r="R25" s="2687"/>
      <c r="S25" s="2687"/>
      <c r="T25" s="2687"/>
      <c r="U25" s="2687"/>
      <c r="V25" s="2688"/>
    </row>
    <row r="26" spans="1:52" ht="18.75" customHeight="1">
      <c r="A26" s="269" t="s">
        <v>146</v>
      </c>
      <c r="B26" s="217" t="s">
        <v>161</v>
      </c>
      <c r="C26" s="265"/>
      <c r="D26" s="110"/>
      <c r="E26" s="110"/>
      <c r="F26" s="267"/>
      <c r="G26" s="1478">
        <v>3</v>
      </c>
      <c r="H26" s="281">
        <f aca="true" t="shared" si="3" ref="H26:H55">$G26*30</f>
        <v>90</v>
      </c>
      <c r="I26" s="111"/>
      <c r="J26" s="112"/>
      <c r="K26" s="113"/>
      <c r="L26" s="112"/>
      <c r="M26" s="257"/>
      <c r="N26" s="259"/>
      <c r="O26" s="2662"/>
      <c r="P26" s="2663"/>
      <c r="Q26" s="197"/>
      <c r="R26" s="2653"/>
      <c r="S26" s="2654"/>
      <c r="T26" s="197"/>
      <c r="U26" s="93"/>
      <c r="V26" s="199"/>
      <c r="W26" s="27" t="s">
        <v>519</v>
      </c>
      <c r="AG26" s="2947">
        <v>1</v>
      </c>
      <c r="AH26" s="2947"/>
      <c r="AI26" s="2947">
        <v>2</v>
      </c>
      <c r="AJ26" s="2947"/>
      <c r="AK26" s="2947">
        <v>3</v>
      </c>
      <c r="AL26" s="2947"/>
      <c r="AM26" s="2947">
        <v>4</v>
      </c>
      <c r="AN26" s="2947"/>
      <c r="AO26" s="2947">
        <v>5</v>
      </c>
      <c r="AP26" s="2947"/>
      <c r="AQ26" s="2947">
        <v>6</v>
      </c>
      <c r="AR26" s="2947"/>
      <c r="AU26" s="2947" t="s">
        <v>575</v>
      </c>
      <c r="AV26" s="2947"/>
      <c r="AW26" s="2947" t="s">
        <v>517</v>
      </c>
      <c r="AX26" s="2947"/>
      <c r="AY26" s="2947" t="s">
        <v>526</v>
      </c>
      <c r="AZ26" s="2947"/>
    </row>
    <row r="27" spans="1:52" ht="18.75" customHeight="1">
      <c r="A27" s="269" t="s">
        <v>147</v>
      </c>
      <c r="B27" s="215" t="s">
        <v>60</v>
      </c>
      <c r="C27" s="265"/>
      <c r="D27" s="110"/>
      <c r="E27" s="110"/>
      <c r="F27" s="267"/>
      <c r="G27" s="1479">
        <f>G28+G29</f>
        <v>8</v>
      </c>
      <c r="H27" s="289">
        <f>H28+H29</f>
        <v>240</v>
      </c>
      <c r="I27" s="110"/>
      <c r="J27" s="109"/>
      <c r="K27" s="120"/>
      <c r="L27" s="109"/>
      <c r="M27" s="257"/>
      <c r="N27" s="259"/>
      <c r="O27" s="2660"/>
      <c r="P27" s="2661"/>
      <c r="Q27" s="197"/>
      <c r="R27" s="2623"/>
      <c r="S27" s="2624"/>
      <c r="T27" s="197"/>
      <c r="U27" s="93"/>
      <c r="V27" s="199"/>
      <c r="AG27" s="29" t="s">
        <v>573</v>
      </c>
      <c r="AH27" s="29" t="s">
        <v>574</v>
      </c>
      <c r="AI27" s="29" t="s">
        <v>573</v>
      </c>
      <c r="AJ27" s="29" t="s">
        <v>574</v>
      </c>
      <c r="AK27" s="29" t="s">
        <v>573</v>
      </c>
      <c r="AL27" s="29" t="s">
        <v>574</v>
      </c>
      <c r="AM27" s="29" t="s">
        <v>573</v>
      </c>
      <c r="AN27" s="29" t="s">
        <v>574</v>
      </c>
      <c r="AO27" s="29" t="s">
        <v>573</v>
      </c>
      <c r="AP27" s="29" t="s">
        <v>574</v>
      </c>
      <c r="AQ27" s="29" t="s">
        <v>573</v>
      </c>
      <c r="AR27" s="29" t="s">
        <v>574</v>
      </c>
      <c r="AU27" s="29" t="s">
        <v>573</v>
      </c>
      <c r="AV27" s="29" t="s">
        <v>574</v>
      </c>
      <c r="AW27" s="29" t="s">
        <v>573</v>
      </c>
      <c r="AX27" s="29" t="s">
        <v>574</v>
      </c>
      <c r="AY27" s="29" t="s">
        <v>573</v>
      </c>
      <c r="AZ27" s="29" t="s">
        <v>574</v>
      </c>
    </row>
    <row r="28" spans="1:52" ht="18.75" customHeight="1">
      <c r="A28" s="270"/>
      <c r="B28" s="213" t="s">
        <v>55</v>
      </c>
      <c r="C28" s="265"/>
      <c r="D28" s="110"/>
      <c r="E28" s="110"/>
      <c r="F28" s="267"/>
      <c r="G28" s="1480">
        <v>3.5</v>
      </c>
      <c r="H28" s="288">
        <f t="shared" si="3"/>
        <v>105</v>
      </c>
      <c r="I28" s="110"/>
      <c r="J28" s="109"/>
      <c r="K28" s="120"/>
      <c r="L28" s="109"/>
      <c r="M28" s="257"/>
      <c r="N28" s="259"/>
      <c r="O28" s="2660"/>
      <c r="P28" s="2661"/>
      <c r="Q28" s="197"/>
      <c r="R28" s="2623"/>
      <c r="S28" s="2624"/>
      <c r="T28" s="197"/>
      <c r="U28" s="93"/>
      <c r="V28" s="199"/>
      <c r="X28" s="27" t="s">
        <v>516</v>
      </c>
      <c r="Y28" s="27" t="s">
        <v>517</v>
      </c>
      <c r="Z28" s="27" t="s">
        <v>518</v>
      </c>
      <c r="AG28" s="1681"/>
      <c r="AH28" s="1681"/>
      <c r="AI28" s="1681"/>
      <c r="AJ28" s="1681"/>
      <c r="AK28" s="1681"/>
      <c r="AL28" s="1681"/>
      <c r="AM28" s="1681"/>
      <c r="AN28" s="1681"/>
      <c r="AO28" s="1681"/>
      <c r="AP28" s="1681"/>
      <c r="AQ28" s="1681"/>
      <c r="AR28" s="1681"/>
      <c r="AU28" s="1681"/>
      <c r="AV28" s="1681"/>
      <c r="AW28" s="1681"/>
      <c r="AX28" s="1681"/>
      <c r="AY28" s="1681"/>
      <c r="AZ28" s="1681"/>
    </row>
    <row r="29" spans="1:52" s="58" customFormat="1" ht="18.75" customHeight="1">
      <c r="A29" s="269" t="s">
        <v>464</v>
      </c>
      <c r="B29" s="214" t="s">
        <v>56</v>
      </c>
      <c r="C29" s="265">
        <v>1</v>
      </c>
      <c r="D29" s="110"/>
      <c r="E29" s="110"/>
      <c r="F29" s="267"/>
      <c r="G29" s="1479">
        <v>4.5</v>
      </c>
      <c r="H29" s="281">
        <f t="shared" si="3"/>
        <v>135</v>
      </c>
      <c r="I29" s="116">
        <v>12</v>
      </c>
      <c r="J29" s="117" t="s">
        <v>116</v>
      </c>
      <c r="K29" s="114" t="s">
        <v>115</v>
      </c>
      <c r="L29" s="96"/>
      <c r="M29" s="257">
        <f>$H29-$I29</f>
        <v>123</v>
      </c>
      <c r="N29" s="260" t="s">
        <v>113</v>
      </c>
      <c r="O29" s="2660"/>
      <c r="P29" s="2661"/>
      <c r="Q29" s="197"/>
      <c r="R29" s="2623"/>
      <c r="S29" s="2624"/>
      <c r="T29" s="197"/>
      <c r="U29" s="93"/>
      <c r="V29" s="199"/>
      <c r="AG29" s="1682">
        <v>8</v>
      </c>
      <c r="AH29" s="1682">
        <v>4</v>
      </c>
      <c r="AI29" s="1682">
        <v>8</v>
      </c>
      <c r="AJ29" s="1682">
        <v>4</v>
      </c>
      <c r="AK29" s="1682">
        <v>8</v>
      </c>
      <c r="AL29" s="1682">
        <v>2</v>
      </c>
      <c r="AM29" s="1682"/>
      <c r="AN29" s="1682">
        <v>0</v>
      </c>
      <c r="AO29" s="1682"/>
      <c r="AP29" s="1682"/>
      <c r="AQ29" s="1682"/>
      <c r="AR29" s="1682"/>
      <c r="AS29" s="1682"/>
      <c r="AT29" s="1682"/>
      <c r="AU29" s="1682"/>
      <c r="AV29" s="1682"/>
      <c r="AW29" s="1682"/>
      <c r="AX29" s="1682"/>
      <c r="AY29" s="1682"/>
      <c r="AZ29" s="1682"/>
    </row>
    <row r="30" spans="1:52" ht="15.75">
      <c r="A30" s="269" t="s">
        <v>148</v>
      </c>
      <c r="B30" s="215" t="s">
        <v>58</v>
      </c>
      <c r="C30" s="265"/>
      <c r="D30" s="110"/>
      <c r="E30" s="110"/>
      <c r="F30" s="267"/>
      <c r="G30" s="1320">
        <f>SUM(G$31:G$32)</f>
        <v>16</v>
      </c>
      <c r="H30" s="289">
        <f>SUM(H$31:H$32)</f>
        <v>480</v>
      </c>
      <c r="I30" s="110"/>
      <c r="J30" s="109"/>
      <c r="K30" s="120"/>
      <c r="L30" s="109"/>
      <c r="M30" s="257"/>
      <c r="N30" s="259"/>
      <c r="O30" s="2660"/>
      <c r="P30" s="2661"/>
      <c r="Q30" s="197"/>
      <c r="R30" s="2623"/>
      <c r="S30" s="2624"/>
      <c r="T30" s="197"/>
      <c r="U30" s="93"/>
      <c r="V30" s="199"/>
      <c r="X30" s="27">
        <v>8</v>
      </c>
      <c r="Y30" s="27">
        <v>4</v>
      </c>
      <c r="AG30" s="29">
        <v>12</v>
      </c>
      <c r="AH30" s="29">
        <v>4</v>
      </c>
      <c r="AI30" s="29">
        <v>8</v>
      </c>
      <c r="AJ30" s="29">
        <v>6</v>
      </c>
      <c r="AK30" s="29"/>
      <c r="AL30" s="29"/>
      <c r="AM30" s="29"/>
      <c r="AN30" s="29"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.75">
      <c r="A31" s="270"/>
      <c r="B31" s="213" t="s">
        <v>55</v>
      </c>
      <c r="C31" s="265"/>
      <c r="D31" s="110"/>
      <c r="E31" s="110"/>
      <c r="F31" s="267"/>
      <c r="G31" s="1321">
        <v>8</v>
      </c>
      <c r="H31" s="288">
        <f t="shared" si="3"/>
        <v>240</v>
      </c>
      <c r="I31" s="110"/>
      <c r="J31" s="109"/>
      <c r="K31" s="120"/>
      <c r="L31" s="109"/>
      <c r="M31" s="257"/>
      <c r="N31" s="259"/>
      <c r="O31" s="2660"/>
      <c r="P31" s="2661"/>
      <c r="Q31" s="197"/>
      <c r="R31" s="2623"/>
      <c r="S31" s="2624"/>
      <c r="T31" s="197"/>
      <c r="U31" s="93"/>
      <c r="V31" s="199"/>
      <c r="X31" s="27">
        <v>12</v>
      </c>
      <c r="Y31" s="27">
        <v>4</v>
      </c>
      <c r="AG31" s="29">
        <v>4</v>
      </c>
      <c r="AH31" s="29">
        <v>0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58" customFormat="1" ht="15.75">
      <c r="A32" s="269" t="s">
        <v>149</v>
      </c>
      <c r="B32" s="214" t="s">
        <v>56</v>
      </c>
      <c r="C32" s="265"/>
      <c r="D32" s="110"/>
      <c r="E32" s="110"/>
      <c r="F32" s="267"/>
      <c r="G32" s="1322">
        <f>G33+G34</f>
        <v>8</v>
      </c>
      <c r="H32" s="290">
        <f>SUM(H$33:H$34)</f>
        <v>240</v>
      </c>
      <c r="I32" s="162">
        <f>SUM(I$33:I$34)</f>
        <v>28</v>
      </c>
      <c r="J32" s="117">
        <v>20</v>
      </c>
      <c r="K32" s="121"/>
      <c r="L32" s="117">
        <v>8</v>
      </c>
      <c r="M32" s="257">
        <f>SUM(M$33:M$34)</f>
        <v>212</v>
      </c>
      <c r="N32" s="260"/>
      <c r="O32" s="2660"/>
      <c r="P32" s="2661"/>
      <c r="Q32" s="197"/>
      <c r="R32" s="2623"/>
      <c r="S32" s="2624"/>
      <c r="T32" s="197"/>
      <c r="U32" s="93"/>
      <c r="V32" s="199"/>
      <c r="X32" s="58">
        <v>4</v>
      </c>
      <c r="AG32" s="1682">
        <v>8</v>
      </c>
      <c r="AH32" s="1682">
        <v>6</v>
      </c>
      <c r="AI32" s="1682"/>
      <c r="AJ32" s="1682"/>
      <c r="AK32" s="1682"/>
      <c r="AL32" s="1682"/>
      <c r="AM32" s="1682"/>
      <c r="AN32" s="1682"/>
      <c r="AO32" s="1682"/>
      <c r="AP32" s="1682"/>
      <c r="AQ32" s="1682"/>
      <c r="AR32" s="1682"/>
      <c r="AS32" s="1682"/>
      <c r="AT32" s="1682"/>
      <c r="AU32" s="1682"/>
      <c r="AV32" s="1682"/>
      <c r="AW32" s="1682"/>
      <c r="AX32" s="1682"/>
      <c r="AY32" s="1682"/>
      <c r="AZ32" s="1682"/>
    </row>
    <row r="33" spans="1:52" s="58" customFormat="1" ht="15.75">
      <c r="A33" s="269" t="s">
        <v>276</v>
      </c>
      <c r="B33" s="214" t="s">
        <v>56</v>
      </c>
      <c r="C33" s="265">
        <v>1</v>
      </c>
      <c r="D33" s="110"/>
      <c r="E33" s="110"/>
      <c r="F33" s="267"/>
      <c r="G33" s="1322">
        <v>4</v>
      </c>
      <c r="H33" s="281">
        <f t="shared" si="3"/>
        <v>120</v>
      </c>
      <c r="I33" s="116">
        <v>16</v>
      </c>
      <c r="J33" s="114" t="s">
        <v>125</v>
      </c>
      <c r="K33" s="121"/>
      <c r="L33" s="114" t="s">
        <v>333</v>
      </c>
      <c r="M33" s="257">
        <f>$H33-$I33</f>
        <v>104</v>
      </c>
      <c r="N33" s="260" t="s">
        <v>465</v>
      </c>
      <c r="O33" s="2660"/>
      <c r="P33" s="2661"/>
      <c r="Q33" s="197"/>
      <c r="R33" s="2623"/>
      <c r="S33" s="2624"/>
      <c r="T33" s="197"/>
      <c r="U33" s="93"/>
      <c r="V33" s="199"/>
      <c r="X33" s="58">
        <v>8</v>
      </c>
      <c r="Y33" s="58">
        <v>6</v>
      </c>
      <c r="AG33" s="1682">
        <v>4</v>
      </c>
      <c r="AH33" s="1682">
        <v>0</v>
      </c>
      <c r="AI33" s="1682"/>
      <c r="AJ33" s="1682"/>
      <c r="AK33" s="1682"/>
      <c r="AL33" s="1682"/>
      <c r="AM33" s="1682"/>
      <c r="AN33" s="1682"/>
      <c r="AO33" s="1682"/>
      <c r="AP33" s="1682"/>
      <c r="AQ33" s="1682"/>
      <c r="AR33" s="1682"/>
      <c r="AS33" s="1682"/>
      <c r="AT33" s="1682"/>
      <c r="AU33" s="1682"/>
      <c r="AV33" s="1682"/>
      <c r="AW33" s="1682"/>
      <c r="AX33" s="1682"/>
      <c r="AY33" s="1682"/>
      <c r="AZ33" s="1682"/>
    </row>
    <row r="34" spans="1:53" s="58" customFormat="1" ht="15.75">
      <c r="A34" s="269" t="s">
        <v>277</v>
      </c>
      <c r="B34" s="214" t="s">
        <v>56</v>
      </c>
      <c r="C34" s="265">
        <v>2</v>
      </c>
      <c r="D34" s="110"/>
      <c r="E34" s="110"/>
      <c r="F34" s="267"/>
      <c r="G34" s="1322">
        <v>4</v>
      </c>
      <c r="H34" s="281">
        <f t="shared" si="3"/>
        <v>120</v>
      </c>
      <c r="I34" s="116">
        <v>12</v>
      </c>
      <c r="J34" s="114" t="s">
        <v>127</v>
      </c>
      <c r="K34" s="121"/>
      <c r="L34" s="114" t="s">
        <v>333</v>
      </c>
      <c r="M34" s="257">
        <f>$H34-$I34</f>
        <v>108</v>
      </c>
      <c r="N34" s="260"/>
      <c r="O34" s="2609" t="s">
        <v>113</v>
      </c>
      <c r="P34" s="2610"/>
      <c r="Q34" s="197"/>
      <c r="R34" s="2623"/>
      <c r="S34" s="2624"/>
      <c r="T34" s="197"/>
      <c r="U34" s="93"/>
      <c r="V34" s="199"/>
      <c r="X34" s="58">
        <v>4</v>
      </c>
      <c r="AG34" s="1683">
        <f>SUM(AG29:AG33)</f>
        <v>36</v>
      </c>
      <c r="AH34" s="1683">
        <f aca="true" t="shared" si="4" ref="AH34:AR34">SUM(AH29:AH33)</f>
        <v>14</v>
      </c>
      <c r="AI34" s="1683">
        <f t="shared" si="4"/>
        <v>16</v>
      </c>
      <c r="AJ34" s="1683">
        <f t="shared" si="4"/>
        <v>10</v>
      </c>
      <c r="AK34" s="1683">
        <f t="shared" si="4"/>
        <v>8</v>
      </c>
      <c r="AL34" s="1683">
        <f t="shared" si="4"/>
        <v>2</v>
      </c>
      <c r="AM34" s="1683"/>
      <c r="AN34" s="1683">
        <f t="shared" si="4"/>
        <v>0</v>
      </c>
      <c r="AO34" s="1683">
        <v>8</v>
      </c>
      <c r="AP34" s="1683">
        <v>0</v>
      </c>
      <c r="AQ34" s="1683"/>
      <c r="AR34" s="1683">
        <f t="shared" si="4"/>
        <v>0</v>
      </c>
      <c r="AS34" s="1683">
        <f>SUM(AG34:AR34)</f>
        <v>94</v>
      </c>
      <c r="AT34" s="1683"/>
      <c r="AU34" s="1683">
        <v>64</v>
      </c>
      <c r="AV34" s="1683">
        <v>0</v>
      </c>
      <c r="AW34" s="1683">
        <v>4</v>
      </c>
      <c r="AX34" s="1683">
        <v>16</v>
      </c>
      <c r="AY34" s="1683">
        <v>0</v>
      </c>
      <c r="AZ34" s="1683">
        <v>10</v>
      </c>
      <c r="BA34" s="58">
        <f>SUM(AU34:AZ34)</f>
        <v>94</v>
      </c>
    </row>
    <row r="35" spans="1:53" ht="31.5">
      <c r="A35" s="269" t="s">
        <v>150</v>
      </c>
      <c r="B35" s="215" t="s">
        <v>64</v>
      </c>
      <c r="C35" s="265"/>
      <c r="D35" s="110"/>
      <c r="E35" s="110"/>
      <c r="F35" s="267"/>
      <c r="G35" s="1481">
        <f>SUM(G$36:G$37)</f>
        <v>8</v>
      </c>
      <c r="H35" s="290">
        <f>SUM(H$36:H$37)</f>
        <v>240</v>
      </c>
      <c r="I35" s="110"/>
      <c r="J35" s="109"/>
      <c r="K35" s="120"/>
      <c r="L35" s="109"/>
      <c r="M35" s="257"/>
      <c r="N35" s="259"/>
      <c r="O35" s="2660"/>
      <c r="P35" s="2661"/>
      <c r="Q35" s="197"/>
      <c r="R35" s="2623"/>
      <c r="S35" s="2624"/>
      <c r="T35" s="197"/>
      <c r="U35" s="93"/>
      <c r="V35" s="199"/>
      <c r="AG35" s="30">
        <f>AG34+AG13</f>
        <v>40</v>
      </c>
      <c r="AH35" s="30">
        <f aca="true" t="shared" si="5" ref="AH35:AU35">AH34+AH13</f>
        <v>14</v>
      </c>
      <c r="AI35" s="30">
        <f t="shared" si="5"/>
        <v>16</v>
      </c>
      <c r="AJ35" s="30">
        <f t="shared" si="5"/>
        <v>10</v>
      </c>
      <c r="AK35" s="30">
        <f t="shared" si="5"/>
        <v>8</v>
      </c>
      <c r="AL35" s="30">
        <f t="shared" si="5"/>
        <v>2</v>
      </c>
      <c r="AM35" s="30">
        <f t="shared" si="5"/>
        <v>0</v>
      </c>
      <c r="AN35" s="30">
        <f t="shared" si="5"/>
        <v>0</v>
      </c>
      <c r="AO35" s="30">
        <f t="shared" si="5"/>
        <v>8</v>
      </c>
      <c r="AP35" s="30">
        <f t="shared" si="5"/>
        <v>0</v>
      </c>
      <c r="AQ35" s="30">
        <f t="shared" si="5"/>
        <v>4</v>
      </c>
      <c r="AR35" s="27">
        <f t="shared" si="5"/>
        <v>0</v>
      </c>
      <c r="AS35" s="1683">
        <f>SUM(AG35:AR35)</f>
        <v>102</v>
      </c>
      <c r="AU35" s="30">
        <f t="shared" si="5"/>
        <v>68</v>
      </c>
      <c r="AV35" s="30">
        <f>AV34+AV13</f>
        <v>0</v>
      </c>
      <c r="AW35" s="30">
        <f>AW34+AW13</f>
        <v>4</v>
      </c>
      <c r="AX35" s="30">
        <f>AX34+AX13</f>
        <v>16</v>
      </c>
      <c r="AY35" s="30">
        <f>AY34+AY13</f>
        <v>4</v>
      </c>
      <c r="AZ35" s="30">
        <f>AZ34+AZ13</f>
        <v>10</v>
      </c>
      <c r="BA35" s="58">
        <f>SUM(AU35:AZ35)</f>
        <v>102</v>
      </c>
    </row>
    <row r="36" spans="1:22" ht="15.75">
      <c r="A36" s="270"/>
      <c r="B36" s="213" t="s">
        <v>55</v>
      </c>
      <c r="C36" s="265"/>
      <c r="D36" s="110"/>
      <c r="E36" s="110"/>
      <c r="F36" s="267"/>
      <c r="G36" s="1482">
        <v>4</v>
      </c>
      <c r="H36" s="288">
        <f t="shared" si="3"/>
        <v>120</v>
      </c>
      <c r="I36" s="110"/>
      <c r="J36" s="109"/>
      <c r="K36" s="120"/>
      <c r="L36" s="109"/>
      <c r="M36" s="257"/>
      <c r="N36" s="259"/>
      <c r="O36" s="2660"/>
      <c r="P36" s="2661"/>
      <c r="Q36" s="197"/>
      <c r="R36" s="2623"/>
      <c r="S36" s="2624"/>
      <c r="T36" s="197"/>
      <c r="U36" s="93"/>
      <c r="V36" s="199"/>
    </row>
    <row r="37" spans="1:22" s="58" customFormat="1" ht="15.75">
      <c r="A37" s="269" t="s">
        <v>278</v>
      </c>
      <c r="B37" s="214" t="s">
        <v>56</v>
      </c>
      <c r="C37" s="265">
        <v>1</v>
      </c>
      <c r="D37" s="110"/>
      <c r="E37" s="110"/>
      <c r="F37" s="267"/>
      <c r="G37" s="1481">
        <v>4</v>
      </c>
      <c r="H37" s="281">
        <f t="shared" si="3"/>
        <v>120</v>
      </c>
      <c r="I37" s="116">
        <v>4</v>
      </c>
      <c r="J37" s="114" t="s">
        <v>116</v>
      </c>
      <c r="K37" s="121"/>
      <c r="L37" s="96"/>
      <c r="M37" s="257">
        <f>$H37-$I37</f>
        <v>116</v>
      </c>
      <c r="N37" s="260" t="s">
        <v>116</v>
      </c>
      <c r="O37" s="2660"/>
      <c r="P37" s="2661"/>
      <c r="Q37" s="197"/>
      <c r="R37" s="2623"/>
      <c r="S37" s="2624"/>
      <c r="T37" s="197"/>
      <c r="U37" s="93"/>
      <c r="V37" s="199"/>
    </row>
    <row r="38" spans="1:22" ht="15.75">
      <c r="A38" s="269" t="s">
        <v>151</v>
      </c>
      <c r="B38" s="215" t="s">
        <v>62</v>
      </c>
      <c r="C38" s="265"/>
      <c r="D38" s="110"/>
      <c r="E38" s="110"/>
      <c r="F38" s="267"/>
      <c r="G38" s="1481">
        <v>8</v>
      </c>
      <c r="H38" s="290">
        <f>SUM(H$39:H$40)</f>
        <v>240</v>
      </c>
      <c r="I38" s="120"/>
      <c r="J38" s="109"/>
      <c r="K38" s="120"/>
      <c r="L38" s="109"/>
      <c r="M38" s="257"/>
      <c r="N38" s="259"/>
      <c r="O38" s="2660"/>
      <c r="P38" s="2661"/>
      <c r="Q38" s="197"/>
      <c r="R38" s="2623"/>
      <c r="S38" s="2624"/>
      <c r="T38" s="197"/>
      <c r="U38" s="93"/>
      <c r="V38" s="199"/>
    </row>
    <row r="39" spans="1:22" ht="15.75">
      <c r="A39" s="270"/>
      <c r="B39" s="213" t="s">
        <v>55</v>
      </c>
      <c r="C39" s="265"/>
      <c r="D39" s="110"/>
      <c r="E39" s="110"/>
      <c r="F39" s="267"/>
      <c r="G39" s="1482">
        <v>2</v>
      </c>
      <c r="H39" s="288">
        <f t="shared" si="3"/>
        <v>60</v>
      </c>
      <c r="I39" s="120"/>
      <c r="J39" s="109"/>
      <c r="K39" s="120"/>
      <c r="L39" s="109"/>
      <c r="M39" s="257"/>
      <c r="N39" s="259"/>
      <c r="O39" s="2660"/>
      <c r="P39" s="2661"/>
      <c r="Q39" s="197"/>
      <c r="R39" s="2623"/>
      <c r="S39" s="2624"/>
      <c r="T39" s="197"/>
      <c r="U39" s="93"/>
      <c r="V39" s="199"/>
    </row>
    <row r="40" spans="1:22" s="58" customFormat="1" ht="15.75">
      <c r="A40" s="269" t="s">
        <v>152</v>
      </c>
      <c r="B40" s="214" t="s">
        <v>56</v>
      </c>
      <c r="C40" s="218">
        <v>3</v>
      </c>
      <c r="D40" s="110"/>
      <c r="E40" s="110"/>
      <c r="F40" s="267"/>
      <c r="G40" s="1481">
        <v>6</v>
      </c>
      <c r="H40" s="281">
        <f t="shared" si="3"/>
        <v>180</v>
      </c>
      <c r="I40" s="117">
        <v>10</v>
      </c>
      <c r="J40" s="114" t="s">
        <v>127</v>
      </c>
      <c r="K40" s="121"/>
      <c r="L40" s="114" t="s">
        <v>128</v>
      </c>
      <c r="M40" s="257">
        <f>$H40-$I40</f>
        <v>170</v>
      </c>
      <c r="N40" s="260"/>
      <c r="O40" s="2660"/>
      <c r="P40" s="2661"/>
      <c r="Q40" s="229" t="s">
        <v>263</v>
      </c>
      <c r="R40" s="2623"/>
      <c r="S40" s="2624"/>
      <c r="T40" s="197"/>
      <c r="U40" s="93"/>
      <c r="V40" s="199"/>
    </row>
    <row r="41" spans="1:22" ht="31.5">
      <c r="A41" s="269" t="s">
        <v>153</v>
      </c>
      <c r="B41" s="216" t="s">
        <v>159</v>
      </c>
      <c r="C41" s="265"/>
      <c r="D41" s="110"/>
      <c r="E41" s="110"/>
      <c r="F41" s="267"/>
      <c r="G41" s="297">
        <f>SUM(G$42:G$44)</f>
        <v>4</v>
      </c>
      <c r="H41" s="290">
        <f>SUM(H$42:H$44)</f>
        <v>120</v>
      </c>
      <c r="I41" s="111"/>
      <c r="J41" s="112"/>
      <c r="K41" s="113"/>
      <c r="L41" s="112"/>
      <c r="M41" s="257"/>
      <c r="N41" s="259"/>
      <c r="O41" s="2660"/>
      <c r="P41" s="2661"/>
      <c r="Q41" s="197"/>
      <c r="R41" s="2623"/>
      <c r="S41" s="2624"/>
      <c r="T41" s="197"/>
      <c r="U41" s="93"/>
      <c r="V41" s="199"/>
    </row>
    <row r="42" spans="1:22" ht="20.25" customHeight="1">
      <c r="A42" s="269"/>
      <c r="B42" s="213" t="s">
        <v>158</v>
      </c>
      <c r="C42" s="265"/>
      <c r="D42" s="110"/>
      <c r="E42" s="110"/>
      <c r="F42" s="267"/>
      <c r="G42" s="296">
        <v>2</v>
      </c>
      <c r="H42" s="288">
        <f t="shared" si="3"/>
        <v>60</v>
      </c>
      <c r="I42" s="111"/>
      <c r="J42" s="112"/>
      <c r="K42" s="113"/>
      <c r="L42" s="112"/>
      <c r="M42" s="257"/>
      <c r="N42" s="259"/>
      <c r="O42" s="2660"/>
      <c r="P42" s="2661"/>
      <c r="Q42" s="197"/>
      <c r="R42" s="2623"/>
      <c r="S42" s="2624"/>
      <c r="T42" s="197"/>
      <c r="U42" s="93"/>
      <c r="V42" s="199"/>
    </row>
    <row r="43" spans="1:22" ht="15.75">
      <c r="A43" s="269"/>
      <c r="B43" s="213" t="s">
        <v>160</v>
      </c>
      <c r="C43" s="265"/>
      <c r="D43" s="110"/>
      <c r="E43" s="110"/>
      <c r="F43" s="267"/>
      <c r="G43" s="296">
        <v>0.5</v>
      </c>
      <c r="H43" s="288">
        <f t="shared" si="3"/>
        <v>15</v>
      </c>
      <c r="I43" s="111"/>
      <c r="J43" s="112"/>
      <c r="K43" s="113"/>
      <c r="L43" s="112"/>
      <c r="M43" s="257"/>
      <c r="N43" s="259"/>
      <c r="O43" s="2660"/>
      <c r="P43" s="2661"/>
      <c r="Q43" s="197"/>
      <c r="R43" s="2623"/>
      <c r="S43" s="2624"/>
      <c r="T43" s="197"/>
      <c r="U43" s="93"/>
      <c r="V43" s="199"/>
    </row>
    <row r="44" spans="1:22" s="58" customFormat="1" ht="15.75">
      <c r="A44" s="269" t="s">
        <v>165</v>
      </c>
      <c r="B44" s="214" t="s">
        <v>56</v>
      </c>
      <c r="C44" s="218">
        <v>5</v>
      </c>
      <c r="D44" s="110"/>
      <c r="E44" s="110"/>
      <c r="F44" s="267"/>
      <c r="G44" s="297">
        <v>1.5</v>
      </c>
      <c r="H44" s="281">
        <f t="shared" si="3"/>
        <v>45</v>
      </c>
      <c r="I44" s="396">
        <v>4</v>
      </c>
      <c r="J44" s="397" t="s">
        <v>116</v>
      </c>
      <c r="K44" s="117"/>
      <c r="L44" s="96"/>
      <c r="M44" s="257">
        <f>$H44-$I44</f>
        <v>41</v>
      </c>
      <c r="N44" s="259"/>
      <c r="O44" s="2660"/>
      <c r="P44" s="2661"/>
      <c r="Q44" s="197"/>
      <c r="R44" s="2623"/>
      <c r="S44" s="2624"/>
      <c r="T44" s="682" t="s">
        <v>116</v>
      </c>
      <c r="U44" s="123"/>
      <c r="V44" s="199"/>
    </row>
    <row r="45" spans="1:22" s="58" customFormat="1" ht="31.5">
      <c r="A45" s="269"/>
      <c r="B45" s="215" t="s">
        <v>90</v>
      </c>
      <c r="C45" s="218"/>
      <c r="D45" s="109"/>
      <c r="E45" s="109"/>
      <c r="F45" s="219"/>
      <c r="G45" s="294">
        <f>G46+G47</f>
        <v>3</v>
      </c>
      <c r="H45" s="281">
        <f t="shared" si="3"/>
        <v>90</v>
      </c>
      <c r="I45" s="111"/>
      <c r="J45" s="112"/>
      <c r="K45" s="113"/>
      <c r="L45" s="112"/>
      <c r="M45" s="223"/>
      <c r="N45" s="225"/>
      <c r="O45" s="2660"/>
      <c r="P45" s="2661"/>
      <c r="Q45" s="197"/>
      <c r="R45" s="2623"/>
      <c r="S45" s="2624"/>
      <c r="T45" s="197"/>
      <c r="U45" s="93"/>
      <c r="V45" s="199"/>
    </row>
    <row r="46" spans="1:22" s="58" customFormat="1" ht="15.75">
      <c r="A46" s="269"/>
      <c r="B46" s="213" t="s">
        <v>55</v>
      </c>
      <c r="C46" s="218"/>
      <c r="D46" s="109"/>
      <c r="E46" s="109"/>
      <c r="F46" s="219"/>
      <c r="G46" s="394">
        <v>1.5</v>
      </c>
      <c r="H46" s="281">
        <f t="shared" si="3"/>
        <v>45</v>
      </c>
      <c r="I46" s="111"/>
      <c r="J46" s="112"/>
      <c r="K46" s="113"/>
      <c r="L46" s="112"/>
      <c r="M46" s="223"/>
      <c r="N46" s="225"/>
      <c r="O46" s="2660"/>
      <c r="P46" s="2661"/>
      <c r="Q46" s="197"/>
      <c r="R46" s="2623"/>
      <c r="S46" s="2624"/>
      <c r="T46" s="197"/>
      <c r="U46" s="93"/>
      <c r="V46" s="199"/>
    </row>
    <row r="47" spans="1:22" s="58" customFormat="1" ht="15.75">
      <c r="A47" s="269"/>
      <c r="B47" s="232" t="s">
        <v>56</v>
      </c>
      <c r="C47" s="444">
        <v>5</v>
      </c>
      <c r="D47" s="118"/>
      <c r="E47" s="118"/>
      <c r="F47" s="233"/>
      <c r="G47" s="395">
        <v>1.5</v>
      </c>
      <c r="H47" s="281">
        <f t="shared" si="3"/>
        <v>45</v>
      </c>
      <c r="I47" s="119">
        <v>4</v>
      </c>
      <c r="J47" s="182" t="s">
        <v>116</v>
      </c>
      <c r="K47" s="153"/>
      <c r="L47" s="104"/>
      <c r="M47" s="439">
        <f>H47-I47</f>
        <v>41</v>
      </c>
      <c r="N47" s="225"/>
      <c r="O47" s="2660"/>
      <c r="P47" s="2661"/>
      <c r="Q47" s="197"/>
      <c r="R47" s="2623"/>
      <c r="S47" s="2624"/>
      <c r="T47" s="229" t="s">
        <v>116</v>
      </c>
      <c r="U47" s="93"/>
      <c r="V47" s="199"/>
    </row>
    <row r="48" spans="1:22" ht="15.75">
      <c r="A48" s="269" t="s">
        <v>154</v>
      </c>
      <c r="B48" s="215" t="s">
        <v>57</v>
      </c>
      <c r="C48" s="265"/>
      <c r="D48" s="1123"/>
      <c r="E48" s="1123"/>
      <c r="F48" s="1184"/>
      <c r="G48" s="752">
        <f>SUM(G$49:G$50)</f>
        <v>11</v>
      </c>
      <c r="H48" s="1160">
        <f>SUM(H$49:H$50)</f>
        <v>330</v>
      </c>
      <c r="I48" s="1161"/>
      <c r="J48" s="787"/>
      <c r="K48" s="1161"/>
      <c r="L48" s="787"/>
      <c r="M48" s="775"/>
      <c r="N48" s="1162"/>
      <c r="O48" s="2660"/>
      <c r="P48" s="2661"/>
      <c r="Q48" s="1185"/>
      <c r="R48" s="2623"/>
      <c r="S48" s="2624"/>
      <c r="T48" s="1185"/>
      <c r="U48" s="749"/>
      <c r="V48" s="750"/>
    </row>
    <row r="49" spans="1:22" ht="15.75">
      <c r="A49" s="270"/>
      <c r="B49" s="213" t="s">
        <v>55</v>
      </c>
      <c r="C49" s="265"/>
      <c r="D49" s="1123"/>
      <c r="E49" s="1123"/>
      <c r="F49" s="1184"/>
      <c r="G49" s="762">
        <v>5</v>
      </c>
      <c r="H49" s="1163">
        <f t="shared" si="3"/>
        <v>150</v>
      </c>
      <c r="I49" s="1161"/>
      <c r="J49" s="787"/>
      <c r="K49" s="1161"/>
      <c r="L49" s="787"/>
      <c r="M49" s="775"/>
      <c r="N49" s="1162"/>
      <c r="O49" s="2660"/>
      <c r="P49" s="2661"/>
      <c r="Q49" s="1185"/>
      <c r="R49" s="2623"/>
      <c r="S49" s="2624"/>
      <c r="T49" s="1185"/>
      <c r="U49" s="749"/>
      <c r="V49" s="750"/>
    </row>
    <row r="50" spans="1:22" s="58" customFormat="1" ht="15.75">
      <c r="A50" s="269" t="s">
        <v>155</v>
      </c>
      <c r="B50" s="214" t="s">
        <v>56</v>
      </c>
      <c r="C50" s="265"/>
      <c r="D50" s="1123"/>
      <c r="E50" s="1123"/>
      <c r="F50" s="1184"/>
      <c r="G50" s="752">
        <v>6</v>
      </c>
      <c r="H50" s="1160">
        <f>SUM(H$51:H$52)</f>
        <v>180</v>
      </c>
      <c r="I50" s="1164">
        <f>SUM(I$51:I$52)</f>
        <v>28</v>
      </c>
      <c r="J50" s="743">
        <v>16</v>
      </c>
      <c r="K50" s="1165">
        <v>12</v>
      </c>
      <c r="L50" s="742"/>
      <c r="M50" s="775">
        <f>SUM(M$51:M$52)</f>
        <v>152</v>
      </c>
      <c r="N50" s="774"/>
      <c r="O50" s="2660"/>
      <c r="P50" s="2661"/>
      <c r="Q50" s="1185"/>
      <c r="R50" s="2623"/>
      <c r="S50" s="2624"/>
      <c r="T50" s="1185"/>
      <c r="U50" s="749"/>
      <c r="V50" s="750"/>
    </row>
    <row r="51" spans="1:22" s="58" customFormat="1" ht="15.75">
      <c r="A51" s="269" t="s">
        <v>166</v>
      </c>
      <c r="B51" s="214" t="s">
        <v>56</v>
      </c>
      <c r="C51" s="265"/>
      <c r="D51" s="1171">
        <v>1</v>
      </c>
      <c r="E51" s="1123"/>
      <c r="F51" s="1184"/>
      <c r="G51" s="752">
        <v>3</v>
      </c>
      <c r="H51" s="1159">
        <f t="shared" si="3"/>
        <v>90</v>
      </c>
      <c r="I51" s="1124">
        <v>14</v>
      </c>
      <c r="J51" s="742" t="s">
        <v>127</v>
      </c>
      <c r="K51" s="1165" t="s">
        <v>126</v>
      </c>
      <c r="L51" s="742"/>
      <c r="M51" s="775">
        <f>$H51-$I51</f>
        <v>76</v>
      </c>
      <c r="N51" s="774" t="s">
        <v>129</v>
      </c>
      <c r="O51" s="2660"/>
      <c r="P51" s="2661"/>
      <c r="Q51" s="1185"/>
      <c r="R51" s="2623"/>
      <c r="S51" s="2624"/>
      <c r="T51" s="1185"/>
      <c r="U51" s="749"/>
      <c r="V51" s="750"/>
    </row>
    <row r="52" spans="1:22" s="58" customFormat="1" ht="15.75">
      <c r="A52" s="269" t="s">
        <v>167</v>
      </c>
      <c r="B52" s="214" t="s">
        <v>56</v>
      </c>
      <c r="C52" s="218">
        <v>2</v>
      </c>
      <c r="D52" s="1123"/>
      <c r="E52" s="1123"/>
      <c r="F52" s="1184"/>
      <c r="G52" s="752">
        <v>3</v>
      </c>
      <c r="H52" s="1159">
        <f t="shared" si="3"/>
        <v>90</v>
      </c>
      <c r="I52" s="1124">
        <v>14</v>
      </c>
      <c r="J52" s="742" t="s">
        <v>127</v>
      </c>
      <c r="K52" s="1165" t="s">
        <v>126</v>
      </c>
      <c r="L52" s="742"/>
      <c r="M52" s="775">
        <f>$H52-$I52</f>
        <v>76</v>
      </c>
      <c r="N52" s="774"/>
      <c r="O52" s="2609" t="s">
        <v>129</v>
      </c>
      <c r="P52" s="2610"/>
      <c r="Q52" s="1185"/>
      <c r="R52" s="2623"/>
      <c r="S52" s="2624"/>
      <c r="T52" s="1185"/>
      <c r="U52" s="749"/>
      <c r="V52" s="750"/>
    </row>
    <row r="53" spans="1:22" ht="15.75">
      <c r="A53" s="269" t="s">
        <v>156</v>
      </c>
      <c r="B53" s="215" t="s">
        <v>59</v>
      </c>
      <c r="C53" s="265"/>
      <c r="D53" s="1123"/>
      <c r="E53" s="1123"/>
      <c r="F53" s="1184"/>
      <c r="G53" s="1186">
        <f>SUM(G$54:G$55)</f>
        <v>5</v>
      </c>
      <c r="H53" s="741">
        <f>SUM(H$54:H$55)</f>
        <v>150</v>
      </c>
      <c r="I53" s="1123"/>
      <c r="J53" s="787"/>
      <c r="K53" s="1161"/>
      <c r="L53" s="787"/>
      <c r="M53" s="775"/>
      <c r="N53" s="1162"/>
      <c r="O53" s="2660"/>
      <c r="P53" s="2661"/>
      <c r="Q53" s="1185"/>
      <c r="R53" s="2623"/>
      <c r="S53" s="2624"/>
      <c r="T53" s="1185"/>
      <c r="U53" s="749"/>
      <c r="V53" s="750"/>
    </row>
    <row r="54" spans="1:22" ht="15.75">
      <c r="A54" s="270"/>
      <c r="B54" s="213" t="s">
        <v>55</v>
      </c>
      <c r="C54" s="265"/>
      <c r="D54" s="1123"/>
      <c r="E54" s="1123"/>
      <c r="F54" s="1184"/>
      <c r="G54" s="762">
        <v>2.5</v>
      </c>
      <c r="H54" s="1163">
        <f t="shared" si="3"/>
        <v>75</v>
      </c>
      <c r="I54" s="1123"/>
      <c r="J54" s="787"/>
      <c r="K54" s="1161"/>
      <c r="L54" s="787"/>
      <c r="M54" s="775"/>
      <c r="N54" s="1162"/>
      <c r="O54" s="2660"/>
      <c r="P54" s="2661"/>
      <c r="Q54" s="1185"/>
      <c r="R54" s="2623"/>
      <c r="S54" s="2624"/>
      <c r="T54" s="1185"/>
      <c r="U54" s="749"/>
      <c r="V54" s="750"/>
    </row>
    <row r="55" spans="1:22" s="58" customFormat="1" ht="16.5" thickBot="1">
      <c r="A55" s="273" t="s">
        <v>279</v>
      </c>
      <c r="B55" s="232" t="s">
        <v>56</v>
      </c>
      <c r="C55" s="443">
        <v>1</v>
      </c>
      <c r="D55" s="1187"/>
      <c r="E55" s="1187"/>
      <c r="F55" s="1188"/>
      <c r="G55" s="1233">
        <v>2.5</v>
      </c>
      <c r="H55" s="1234">
        <f t="shared" si="3"/>
        <v>75</v>
      </c>
      <c r="I55" s="1189">
        <v>4</v>
      </c>
      <c r="J55" s="1190">
        <v>4</v>
      </c>
      <c r="K55" s="1191"/>
      <c r="L55" s="1190"/>
      <c r="M55" s="1192">
        <f>$H55-$I55</f>
        <v>71</v>
      </c>
      <c r="N55" s="1193" t="s">
        <v>116</v>
      </c>
      <c r="O55" s="2660"/>
      <c r="P55" s="2661"/>
      <c r="Q55" s="1195"/>
      <c r="R55" s="2623"/>
      <c r="S55" s="2624"/>
      <c r="T55" s="1195"/>
      <c r="U55" s="1196"/>
      <c r="V55" s="1194"/>
    </row>
    <row r="56" spans="1:31" ht="17.25" customHeight="1" thickBot="1">
      <c r="A56" s="2755" t="s">
        <v>462</v>
      </c>
      <c r="B56" s="2756"/>
      <c r="C56" s="208"/>
      <c r="D56" s="1197"/>
      <c r="E56" s="1197"/>
      <c r="F56" s="1198"/>
      <c r="G56" s="1199">
        <f>G$26+G$27+G$30+G$35+G$38+G$41+G$48+G$53+G45</f>
        <v>66</v>
      </c>
      <c r="H56" s="1199">
        <f>H$26+H$27+H$30+H$35+H$38+H$41+H$48+H$53+H45</f>
        <v>1980</v>
      </c>
      <c r="I56" s="1200"/>
      <c r="J56" s="1200"/>
      <c r="K56" s="1200"/>
      <c r="L56" s="1200"/>
      <c r="M56" s="1201"/>
      <c r="N56" s="1202"/>
      <c r="O56" s="2682"/>
      <c r="P56" s="2683"/>
      <c r="Q56" s="1203"/>
      <c r="R56" s="2680"/>
      <c r="S56" s="2681"/>
      <c r="T56" s="1203"/>
      <c r="U56" s="892"/>
      <c r="V56" s="890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718" t="s">
        <v>79</v>
      </c>
      <c r="B57" s="2719"/>
      <c r="C57" s="208"/>
      <c r="D57" s="1197"/>
      <c r="E57" s="1197"/>
      <c r="F57" s="1198"/>
      <c r="G57" s="1204">
        <f>SUMIF($B$26:$B$55,"на базі ВНЗ 1 рівня",G$26:G$55)+G$26+G$42+G$43</f>
        <v>32</v>
      </c>
      <c r="H57" s="1205">
        <f>SUMIF($B$26:$B$55,"на базі ВНЗ 1 рівня",H$26:H$55)+H$26+H$42+H$43</f>
        <v>960</v>
      </c>
      <c r="I57" s="1206"/>
      <c r="J57" s="1053"/>
      <c r="K57" s="1206"/>
      <c r="L57" s="1053"/>
      <c r="M57" s="1207"/>
      <c r="N57" s="1202"/>
      <c r="O57" s="2682"/>
      <c r="P57" s="2683"/>
      <c r="Q57" s="1203"/>
      <c r="R57" s="2680"/>
      <c r="S57" s="2681"/>
      <c r="T57" s="1203"/>
      <c r="U57" s="892"/>
      <c r="V57" s="890"/>
      <c r="W57" s="27">
        <f>30*G57</f>
        <v>960</v>
      </c>
    </row>
    <row r="58" spans="1:23" ht="20.25" customHeight="1" thickBot="1">
      <c r="A58" s="2753" t="s">
        <v>231</v>
      </c>
      <c r="B58" s="2754"/>
      <c r="C58" s="445"/>
      <c r="D58" s="1208"/>
      <c r="E58" s="1208"/>
      <c r="F58" s="1209"/>
      <c r="G58" s="1210">
        <f>G47+G29+G$32+G$37+G$40+G$44+G$50+G$55</f>
        <v>34</v>
      </c>
      <c r="H58" s="1210">
        <f>H47+H29+H$32+H$37+H$40+H$44+H$50+H$55</f>
        <v>1020</v>
      </c>
      <c r="I58" s="1210">
        <f>I47+I29+I$32+I$37+I$40+I$44+I$50+I$55</f>
        <v>94</v>
      </c>
      <c r="J58" s="1211">
        <v>64</v>
      </c>
      <c r="K58" s="1211">
        <v>20</v>
      </c>
      <c r="L58" s="1211">
        <v>10</v>
      </c>
      <c r="M58" s="1212">
        <f>SUM(M29,M32,M37,M40,M44,M50,M55,M47)</f>
        <v>926</v>
      </c>
      <c r="N58" s="1680" t="s">
        <v>466</v>
      </c>
      <c r="O58" s="2580" t="s">
        <v>467</v>
      </c>
      <c r="P58" s="2581"/>
      <c r="Q58" s="1054" t="s">
        <v>263</v>
      </c>
      <c r="R58" s="2580"/>
      <c r="S58" s="2581"/>
      <c r="T58" s="1214" t="s">
        <v>127</v>
      </c>
      <c r="U58" s="1055"/>
      <c r="V58" s="1215"/>
      <c r="W58" s="27">
        <f>30*G58</f>
        <v>1020</v>
      </c>
    </row>
    <row r="59" spans="1:22" ht="20.25" customHeight="1" thickBot="1">
      <c r="A59" s="2755" t="s">
        <v>461</v>
      </c>
      <c r="B59" s="2756"/>
      <c r="C59" s="445"/>
      <c r="D59" s="1208"/>
      <c r="E59" s="1208"/>
      <c r="F59" s="1209"/>
      <c r="G59" s="1210">
        <f aca="true" t="shared" si="6" ref="G59:H61">G22+G56</f>
        <v>95.5</v>
      </c>
      <c r="H59" s="1216">
        <f t="shared" si="6"/>
        <v>2865</v>
      </c>
      <c r="I59" s="1211"/>
      <c r="J59" s="1211"/>
      <c r="K59" s="1211"/>
      <c r="L59" s="1211"/>
      <c r="M59" s="1212"/>
      <c r="N59" s="1213"/>
      <c r="O59" s="2678"/>
      <c r="P59" s="2679"/>
      <c r="Q59" s="1054"/>
      <c r="R59" s="2580"/>
      <c r="S59" s="2581"/>
      <c r="T59" s="1054"/>
      <c r="U59" s="1055"/>
      <c r="V59" s="1215"/>
    </row>
    <row r="60" spans="1:22" ht="20.25" customHeight="1" thickBot="1">
      <c r="A60" s="2718" t="s">
        <v>79</v>
      </c>
      <c r="B60" s="2719"/>
      <c r="C60" s="445"/>
      <c r="D60" s="1208"/>
      <c r="E60" s="1208"/>
      <c r="F60" s="1209"/>
      <c r="G60" s="1204">
        <f t="shared" si="6"/>
        <v>58.5</v>
      </c>
      <c r="H60" s="1217">
        <f t="shared" si="6"/>
        <v>1755</v>
      </c>
      <c r="I60" s="1211"/>
      <c r="J60" s="1211"/>
      <c r="K60" s="1211"/>
      <c r="L60" s="1211"/>
      <c r="M60" s="1212"/>
      <c r="N60" s="1213"/>
      <c r="O60" s="2678"/>
      <c r="P60" s="2679"/>
      <c r="Q60" s="1054"/>
      <c r="R60" s="2580"/>
      <c r="S60" s="2581"/>
      <c r="T60" s="1054"/>
      <c r="U60" s="1055"/>
      <c r="V60" s="1215"/>
    </row>
    <row r="61" spans="1:32" ht="20.25" customHeight="1" thickBot="1">
      <c r="A61" s="2718" t="s">
        <v>459</v>
      </c>
      <c r="B61" s="2733"/>
      <c r="C61" s="208"/>
      <c r="D61" s="1197"/>
      <c r="E61" s="1197"/>
      <c r="F61" s="1198"/>
      <c r="G61" s="1218">
        <f t="shared" si="6"/>
        <v>37</v>
      </c>
      <c r="H61" s="1219">
        <f t="shared" si="6"/>
        <v>1110</v>
      </c>
      <c r="I61" s="1220">
        <f>I24+I58</f>
        <v>102</v>
      </c>
      <c r="J61" s="1220">
        <f>J24+J58</f>
        <v>68</v>
      </c>
      <c r="K61" s="1220">
        <f>K24+K58</f>
        <v>20</v>
      </c>
      <c r="L61" s="1220">
        <f>L24+L58</f>
        <v>14</v>
      </c>
      <c r="M61" s="1220">
        <f>M24+M58</f>
        <v>1008</v>
      </c>
      <c r="N61" s="1213" t="s">
        <v>468</v>
      </c>
      <c r="O61" s="2580" t="s">
        <v>467</v>
      </c>
      <c r="P61" s="2581"/>
      <c r="Q61" s="1054" t="s">
        <v>263</v>
      </c>
      <c r="R61" s="2580"/>
      <c r="S61" s="2581"/>
      <c r="T61" s="1214" t="s">
        <v>127</v>
      </c>
      <c r="U61" s="1221" t="s">
        <v>116</v>
      </c>
      <c r="V61" s="1043"/>
      <c r="Y61" s="27">
        <v>40</v>
      </c>
      <c r="Z61" s="27">
        <v>14</v>
      </c>
      <c r="AA61" s="27">
        <v>16</v>
      </c>
      <c r="AB61" s="27">
        <v>10</v>
      </c>
      <c r="AC61" s="27">
        <v>8</v>
      </c>
      <c r="AD61" s="27">
        <v>2</v>
      </c>
      <c r="AE61" s="27">
        <v>8</v>
      </c>
      <c r="AF61" s="27">
        <v>4</v>
      </c>
    </row>
    <row r="62" spans="1:22" ht="20.25" customHeight="1" thickBot="1">
      <c r="A62" s="2720" t="s">
        <v>162</v>
      </c>
      <c r="B62" s="3017"/>
      <c r="C62" s="3017"/>
      <c r="D62" s="3017"/>
      <c r="E62" s="3017"/>
      <c r="F62" s="3017"/>
      <c r="G62" s="3017"/>
      <c r="H62" s="3017"/>
      <c r="I62" s="3017"/>
      <c r="J62" s="3017"/>
      <c r="K62" s="3017"/>
      <c r="L62" s="3017"/>
      <c r="M62" s="3017"/>
      <c r="N62" s="3017"/>
      <c r="O62" s="3017"/>
      <c r="P62" s="3017"/>
      <c r="Q62" s="3017"/>
      <c r="R62" s="3017"/>
      <c r="S62" s="3017"/>
      <c r="T62" s="3017"/>
      <c r="U62" s="3017"/>
      <c r="V62" s="3018"/>
    </row>
    <row r="63" spans="1:22" ht="20.25" customHeight="1" thickBot="1">
      <c r="A63" s="2720" t="s">
        <v>325</v>
      </c>
      <c r="B63" s="3017"/>
      <c r="C63" s="3017"/>
      <c r="D63" s="3017"/>
      <c r="E63" s="3017"/>
      <c r="F63" s="3017"/>
      <c r="G63" s="3017"/>
      <c r="H63" s="3017"/>
      <c r="I63" s="3017"/>
      <c r="J63" s="3017"/>
      <c r="K63" s="3017"/>
      <c r="L63" s="3017"/>
      <c r="M63" s="3017"/>
      <c r="N63" s="3017"/>
      <c r="O63" s="3017"/>
      <c r="P63" s="3017"/>
      <c r="Q63" s="3017"/>
      <c r="R63" s="3017"/>
      <c r="S63" s="3017"/>
      <c r="T63" s="3017"/>
      <c r="U63" s="3017"/>
      <c r="V63" s="3018"/>
    </row>
    <row r="64" spans="1:22" ht="20.25" customHeight="1" thickBot="1">
      <c r="A64" s="2672" t="s">
        <v>326</v>
      </c>
      <c r="B64" s="3019"/>
      <c r="C64" s="3019"/>
      <c r="D64" s="3019"/>
      <c r="E64" s="3019"/>
      <c r="F64" s="3019"/>
      <c r="G64" s="3019"/>
      <c r="H64" s="3019"/>
      <c r="I64" s="3019"/>
      <c r="J64" s="3019"/>
      <c r="K64" s="3019"/>
      <c r="L64" s="3019"/>
      <c r="M64" s="3019"/>
      <c r="N64" s="3019"/>
      <c r="O64" s="3019"/>
      <c r="P64" s="3019"/>
      <c r="Q64" s="3019"/>
      <c r="R64" s="3019"/>
      <c r="S64" s="3019"/>
      <c r="T64" s="3019"/>
      <c r="U64" s="3019"/>
      <c r="V64" s="3020"/>
    </row>
    <row r="65" spans="1:52" ht="32.25" customHeight="1">
      <c r="A65" s="268" t="s">
        <v>275</v>
      </c>
      <c r="B65" s="212" t="s">
        <v>65</v>
      </c>
      <c r="C65" s="264"/>
      <c r="D65" s="220"/>
      <c r="E65" s="220"/>
      <c r="F65" s="266"/>
      <c r="G65" s="1483">
        <f>SUM(G66+G67)</f>
        <v>5</v>
      </c>
      <c r="H65" s="389">
        <f>SUM(H66+H67)</f>
        <v>150</v>
      </c>
      <c r="I65" s="387"/>
      <c r="J65" s="221"/>
      <c r="K65" s="222"/>
      <c r="L65" s="221"/>
      <c r="M65" s="263"/>
      <c r="N65" s="258"/>
      <c r="O65" s="2662"/>
      <c r="P65" s="2663"/>
      <c r="Q65" s="228"/>
      <c r="R65" s="2653"/>
      <c r="S65" s="2654"/>
      <c r="T65" s="228"/>
      <c r="U65" s="175"/>
      <c r="V65" s="224"/>
      <c r="W65" s="27" t="s">
        <v>515</v>
      </c>
      <c r="AG65" s="2947">
        <v>1</v>
      </c>
      <c r="AH65" s="2947"/>
      <c r="AI65" s="2947">
        <v>2</v>
      </c>
      <c r="AJ65" s="2947"/>
      <c r="AK65" s="2947">
        <v>3</v>
      </c>
      <c r="AL65" s="2947"/>
      <c r="AM65" s="2947">
        <v>4</v>
      </c>
      <c r="AN65" s="2947"/>
      <c r="AO65" s="2947">
        <v>5</v>
      </c>
      <c r="AP65" s="2947"/>
      <c r="AQ65" s="2947">
        <v>6</v>
      </c>
      <c r="AR65" s="2947"/>
      <c r="AU65" s="2947" t="s">
        <v>575</v>
      </c>
      <c r="AV65" s="2947"/>
      <c r="AW65" s="2947" t="s">
        <v>517</v>
      </c>
      <c r="AX65" s="2947"/>
      <c r="AY65" s="2947" t="s">
        <v>526</v>
      </c>
      <c r="AZ65" s="2947"/>
    </row>
    <row r="66" spans="1:52" ht="20.25" customHeight="1">
      <c r="A66" s="272"/>
      <c r="B66" s="213" t="s">
        <v>55</v>
      </c>
      <c r="C66" s="265"/>
      <c r="D66" s="110"/>
      <c r="E66" s="110"/>
      <c r="F66" s="267"/>
      <c r="G66" s="1484">
        <v>1.5</v>
      </c>
      <c r="H66" s="401">
        <f>$G66*30</f>
        <v>45</v>
      </c>
      <c r="I66" s="388"/>
      <c r="J66" s="112"/>
      <c r="K66" s="113"/>
      <c r="L66" s="112"/>
      <c r="M66" s="257"/>
      <c r="N66" s="259"/>
      <c r="O66" s="2660"/>
      <c r="P66" s="2661"/>
      <c r="Q66" s="197"/>
      <c r="R66" s="2623"/>
      <c r="S66" s="2624"/>
      <c r="T66" s="197"/>
      <c r="U66" s="93"/>
      <c r="V66" s="199"/>
      <c r="AG66" s="1681" t="s">
        <v>573</v>
      </c>
      <c r="AH66" s="1681" t="s">
        <v>574</v>
      </c>
      <c r="AI66" s="1681" t="s">
        <v>573</v>
      </c>
      <c r="AJ66" s="1681" t="s">
        <v>574</v>
      </c>
      <c r="AK66" s="1681" t="s">
        <v>573</v>
      </c>
      <c r="AL66" s="1681" t="s">
        <v>574</v>
      </c>
      <c r="AM66" s="1681" t="s">
        <v>573</v>
      </c>
      <c r="AN66" s="1681" t="s">
        <v>574</v>
      </c>
      <c r="AO66" s="1681" t="s">
        <v>573</v>
      </c>
      <c r="AP66" s="1681" t="s">
        <v>574</v>
      </c>
      <c r="AQ66" s="1681" t="s">
        <v>573</v>
      </c>
      <c r="AR66" s="1681" t="s">
        <v>574</v>
      </c>
      <c r="AU66" s="1681" t="s">
        <v>573</v>
      </c>
      <c r="AV66" s="1681" t="s">
        <v>574</v>
      </c>
      <c r="AW66" s="1681" t="s">
        <v>573</v>
      </c>
      <c r="AX66" s="1681" t="s">
        <v>574</v>
      </c>
      <c r="AY66" s="1681" t="s">
        <v>573</v>
      </c>
      <c r="AZ66" s="1681" t="s">
        <v>574</v>
      </c>
    </row>
    <row r="67" spans="1:53" ht="20.25" customHeight="1">
      <c r="A67" s="269" t="s">
        <v>280</v>
      </c>
      <c r="B67" s="214" t="s">
        <v>56</v>
      </c>
      <c r="C67" s="265"/>
      <c r="D67" s="108">
        <v>3</v>
      </c>
      <c r="E67" s="110"/>
      <c r="F67" s="267"/>
      <c r="G67" s="1479">
        <v>3.5</v>
      </c>
      <c r="H67" s="390">
        <f>$G67*30</f>
        <v>105</v>
      </c>
      <c r="I67" s="291">
        <v>6</v>
      </c>
      <c r="J67" s="114" t="s">
        <v>116</v>
      </c>
      <c r="K67" s="117"/>
      <c r="L67" s="114" t="s">
        <v>128</v>
      </c>
      <c r="M67" s="257">
        <f>$H67-$I67</f>
        <v>99</v>
      </c>
      <c r="N67" s="260"/>
      <c r="O67" s="2660"/>
      <c r="P67" s="2661"/>
      <c r="Q67" s="229" t="s">
        <v>124</v>
      </c>
      <c r="R67" s="2623"/>
      <c r="S67" s="2624"/>
      <c r="T67" s="229"/>
      <c r="U67" s="98"/>
      <c r="V67" s="226"/>
      <c r="AG67" s="29"/>
      <c r="AH67" s="29"/>
      <c r="AI67" s="29">
        <v>12</v>
      </c>
      <c r="AJ67" s="29">
        <v>2</v>
      </c>
      <c r="AK67" s="29">
        <v>28</v>
      </c>
      <c r="AL67" s="29">
        <v>8</v>
      </c>
      <c r="AM67" s="29">
        <v>20</v>
      </c>
      <c r="AN67" s="29">
        <v>8</v>
      </c>
      <c r="AO67" s="29"/>
      <c r="AP67" s="29"/>
      <c r="AQ67" s="29"/>
      <c r="AR67" s="29"/>
      <c r="AS67" s="29">
        <f>SUM(AG67:AR67)</f>
        <v>78</v>
      </c>
      <c r="AT67" s="29"/>
      <c r="AU67" s="29">
        <v>56</v>
      </c>
      <c r="AV67" s="29">
        <v>0</v>
      </c>
      <c r="AW67" s="29"/>
      <c r="AX67" s="29"/>
      <c r="AY67" s="29">
        <v>4</v>
      </c>
      <c r="AZ67" s="29">
        <v>18</v>
      </c>
      <c r="BA67" s="29">
        <f>SUM(AU67:AZ67)</f>
        <v>78</v>
      </c>
    </row>
    <row r="68" spans="1:22" s="1498" customFormat="1" ht="32.25" customHeight="1">
      <c r="A68" s="1485"/>
      <c r="B68" s="1499"/>
      <c r="C68" s="1486"/>
      <c r="D68" s="1487"/>
      <c r="E68" s="1487"/>
      <c r="F68" s="1488"/>
      <c r="G68" s="1479"/>
      <c r="H68" s="1489"/>
      <c r="I68" s="1490"/>
      <c r="J68" s="1491"/>
      <c r="K68" s="1492"/>
      <c r="L68" s="1491"/>
      <c r="M68" s="1493"/>
      <c r="N68" s="1494"/>
      <c r="O68" s="3021"/>
      <c r="P68" s="3022"/>
      <c r="Q68" s="1495"/>
      <c r="R68" s="3023"/>
      <c r="S68" s="3024"/>
      <c r="T68" s="1495"/>
      <c r="U68" s="1496"/>
      <c r="V68" s="1497"/>
    </row>
    <row r="69" spans="1:22" ht="24" customHeight="1" hidden="1">
      <c r="A69" s="272"/>
      <c r="B69" s="213" t="s">
        <v>55</v>
      </c>
      <c r="C69" s="265"/>
      <c r="D69" s="110"/>
      <c r="E69" s="110"/>
      <c r="F69" s="267"/>
      <c r="G69" s="293"/>
      <c r="H69" s="288"/>
      <c r="I69" s="111"/>
      <c r="J69" s="112"/>
      <c r="K69" s="113"/>
      <c r="L69" s="112"/>
      <c r="M69" s="257"/>
      <c r="N69" s="261"/>
      <c r="O69" s="2660"/>
      <c r="P69" s="2661"/>
      <c r="Q69" s="197"/>
      <c r="R69" s="2623"/>
      <c r="S69" s="2624"/>
      <c r="T69" s="197"/>
      <c r="U69" s="93"/>
      <c r="V69" s="199"/>
    </row>
    <row r="70" spans="1:22" ht="20.25" customHeight="1">
      <c r="A70" s="269" t="s">
        <v>281</v>
      </c>
      <c r="B70" s="215" t="s">
        <v>533</v>
      </c>
      <c r="C70" s="265">
        <v>4</v>
      </c>
      <c r="D70" s="110"/>
      <c r="E70" s="110"/>
      <c r="F70" s="267"/>
      <c r="G70" s="1479">
        <v>4</v>
      </c>
      <c r="H70" s="281">
        <f>$G70*30</f>
        <v>120</v>
      </c>
      <c r="I70" s="291">
        <v>6</v>
      </c>
      <c r="J70" s="114" t="s">
        <v>116</v>
      </c>
      <c r="K70" s="117"/>
      <c r="L70" s="114" t="s">
        <v>128</v>
      </c>
      <c r="M70" s="257">
        <f>$H70-$I70</f>
        <v>114</v>
      </c>
      <c r="N70" s="262"/>
      <c r="O70" s="2660"/>
      <c r="P70" s="2661"/>
      <c r="Q70" s="229"/>
      <c r="R70" s="2609" t="s">
        <v>124</v>
      </c>
      <c r="S70" s="2610"/>
      <c r="T70" s="231"/>
      <c r="U70" s="98"/>
      <c r="V70" s="226"/>
    </row>
    <row r="71" spans="1:22" ht="15.75">
      <c r="A71" s="269" t="s">
        <v>283</v>
      </c>
      <c r="B71" s="215" t="s">
        <v>66</v>
      </c>
      <c r="C71" s="265"/>
      <c r="D71" s="110"/>
      <c r="E71" s="110"/>
      <c r="F71" s="267"/>
      <c r="G71" s="1479">
        <f>SUM(G72+G73+G74)</f>
        <v>9</v>
      </c>
      <c r="H71" s="391">
        <f>SUM(H72+H73+H74)</f>
        <v>270</v>
      </c>
      <c r="I71" s="111"/>
      <c r="J71" s="112"/>
      <c r="K71" s="113"/>
      <c r="L71" s="112"/>
      <c r="M71" s="257"/>
      <c r="N71" s="259"/>
      <c r="O71" s="2660"/>
      <c r="P71" s="2661"/>
      <c r="Q71" s="197"/>
      <c r="R71" s="2623"/>
      <c r="S71" s="2624"/>
      <c r="T71" s="197"/>
      <c r="U71" s="93"/>
      <c r="V71" s="199"/>
    </row>
    <row r="72" spans="1:22" ht="15.75">
      <c r="A72" s="272"/>
      <c r="B72" s="213" t="s">
        <v>55</v>
      </c>
      <c r="C72" s="265"/>
      <c r="D72" s="110"/>
      <c r="E72" s="110"/>
      <c r="F72" s="267"/>
      <c r="G72" s="1480">
        <v>1.5</v>
      </c>
      <c r="H72" s="288">
        <f>$G72*30</f>
        <v>45</v>
      </c>
      <c r="I72" s="111"/>
      <c r="J72" s="112"/>
      <c r="K72" s="113"/>
      <c r="L72" s="112"/>
      <c r="M72" s="257"/>
      <c r="N72" s="259"/>
      <c r="O72" s="2660"/>
      <c r="P72" s="2661"/>
      <c r="Q72" s="197"/>
      <c r="R72" s="2623"/>
      <c r="S72" s="2624"/>
      <c r="T72" s="197"/>
      <c r="U72" s="93"/>
      <c r="V72" s="199"/>
    </row>
    <row r="73" spans="1:22" s="58" customFormat="1" ht="15.75">
      <c r="A73" s="272" t="s">
        <v>284</v>
      </c>
      <c r="B73" s="214" t="s">
        <v>56</v>
      </c>
      <c r="C73" s="265">
        <v>3</v>
      </c>
      <c r="D73" s="110"/>
      <c r="E73" s="110"/>
      <c r="F73" s="267"/>
      <c r="G73" s="1479">
        <v>5.5</v>
      </c>
      <c r="H73" s="281">
        <f>$G73*30</f>
        <v>165</v>
      </c>
      <c r="I73" s="116">
        <v>10</v>
      </c>
      <c r="J73" s="114" t="s">
        <v>127</v>
      </c>
      <c r="K73" s="117"/>
      <c r="L73" s="98" t="s">
        <v>128</v>
      </c>
      <c r="M73" s="257">
        <f>$H73-$I73</f>
        <v>155</v>
      </c>
      <c r="N73" s="260"/>
      <c r="O73" s="2660"/>
      <c r="P73" s="2661"/>
      <c r="Q73" s="229" t="s">
        <v>263</v>
      </c>
      <c r="R73" s="2623"/>
      <c r="S73" s="2624"/>
      <c r="T73" s="229"/>
      <c r="U73" s="98"/>
      <c r="V73" s="226"/>
    </row>
    <row r="74" spans="1:22" s="58" customFormat="1" ht="15.75">
      <c r="A74" s="269"/>
      <c r="B74" s="216" t="s">
        <v>49</v>
      </c>
      <c r="C74" s="265"/>
      <c r="D74" s="110"/>
      <c r="E74" s="110"/>
      <c r="F74" s="267"/>
      <c r="G74" s="1478">
        <f>G75+G76</f>
        <v>2</v>
      </c>
      <c r="H74" s="440">
        <f>SUM(H75+H76)</f>
        <v>60</v>
      </c>
      <c r="I74" s="392"/>
      <c r="J74" s="109"/>
      <c r="K74" s="108"/>
      <c r="L74" s="93"/>
      <c r="M74" s="257"/>
      <c r="N74" s="259"/>
      <c r="O74" s="2660"/>
      <c r="P74" s="2661"/>
      <c r="Q74" s="197"/>
      <c r="R74" s="2623"/>
      <c r="S74" s="2624"/>
      <c r="T74" s="197"/>
      <c r="U74" s="93"/>
      <c r="V74" s="199"/>
    </row>
    <row r="75" spans="1:22" s="58" customFormat="1" ht="15.75">
      <c r="A75" s="272"/>
      <c r="B75" s="213" t="s">
        <v>55</v>
      </c>
      <c r="C75" s="265"/>
      <c r="D75" s="110"/>
      <c r="E75" s="110"/>
      <c r="F75" s="267"/>
      <c r="G75" s="1484">
        <v>0.5</v>
      </c>
      <c r="H75" s="288">
        <f>$G75*30</f>
        <v>15</v>
      </c>
      <c r="I75" s="110"/>
      <c r="J75" s="109"/>
      <c r="K75" s="108"/>
      <c r="L75" s="93"/>
      <c r="M75" s="257"/>
      <c r="N75" s="259"/>
      <c r="O75" s="2660"/>
      <c r="P75" s="2661"/>
      <c r="Q75" s="197"/>
      <c r="R75" s="2623"/>
      <c r="S75" s="2624"/>
      <c r="T75" s="197"/>
      <c r="U75" s="93"/>
      <c r="V75" s="199"/>
    </row>
    <row r="76" spans="1:22" s="58" customFormat="1" ht="15.75">
      <c r="A76" s="269" t="s">
        <v>285</v>
      </c>
      <c r="B76" s="214" t="s">
        <v>56</v>
      </c>
      <c r="C76" s="265"/>
      <c r="D76" s="110"/>
      <c r="E76" s="108">
        <v>4</v>
      </c>
      <c r="F76" s="267"/>
      <c r="G76" s="1478">
        <v>1.5</v>
      </c>
      <c r="H76" s="281">
        <f>$G76*30</f>
        <v>45</v>
      </c>
      <c r="I76" s="116">
        <v>8</v>
      </c>
      <c r="J76" s="114"/>
      <c r="K76" s="117"/>
      <c r="L76" s="98" t="s">
        <v>115</v>
      </c>
      <c r="M76" s="257">
        <f>$H76-$I76</f>
        <v>37</v>
      </c>
      <c r="N76" s="260"/>
      <c r="O76" s="2660"/>
      <c r="P76" s="2661"/>
      <c r="Q76" s="229"/>
      <c r="R76" s="2609" t="s">
        <v>115</v>
      </c>
      <c r="S76" s="2610"/>
      <c r="T76" s="229"/>
      <c r="U76" s="98"/>
      <c r="V76" s="226"/>
    </row>
    <row r="77" spans="1:22" ht="31.5">
      <c r="A77" s="269" t="s">
        <v>286</v>
      </c>
      <c r="B77" s="215" t="s">
        <v>67</v>
      </c>
      <c r="C77" s="265"/>
      <c r="D77" s="110"/>
      <c r="E77" s="110"/>
      <c r="F77" s="267"/>
      <c r="G77" s="1320">
        <f>SUM(G78+G79)</f>
        <v>7</v>
      </c>
      <c r="H77" s="289">
        <f>SUM(H78+H79)</f>
        <v>210</v>
      </c>
      <c r="I77" s="111"/>
      <c r="J77" s="112"/>
      <c r="K77" s="113"/>
      <c r="L77" s="112"/>
      <c r="M77" s="257"/>
      <c r="N77" s="259"/>
      <c r="O77" s="2660"/>
      <c r="P77" s="2661"/>
      <c r="Q77" s="197"/>
      <c r="R77" s="2623"/>
      <c r="S77" s="2624"/>
      <c r="T77" s="197"/>
      <c r="U77" s="93"/>
      <c r="V77" s="199"/>
    </row>
    <row r="78" spans="1:22" ht="15.75">
      <c r="A78" s="272"/>
      <c r="B78" s="213" t="s">
        <v>55</v>
      </c>
      <c r="C78" s="265"/>
      <c r="D78" s="110"/>
      <c r="E78" s="110"/>
      <c r="F78" s="267"/>
      <c r="G78" s="1319">
        <v>2.5</v>
      </c>
      <c r="H78" s="288">
        <f>$G78*30</f>
        <v>75</v>
      </c>
      <c r="I78" s="111"/>
      <c r="J78" s="112"/>
      <c r="K78" s="113"/>
      <c r="L78" s="112"/>
      <c r="M78" s="257"/>
      <c r="N78" s="259"/>
      <c r="O78" s="2660"/>
      <c r="P78" s="2661"/>
      <c r="Q78" s="197"/>
      <c r="R78" s="2623"/>
      <c r="S78" s="2624"/>
      <c r="T78" s="197"/>
      <c r="U78" s="93"/>
      <c r="V78" s="199"/>
    </row>
    <row r="79" spans="1:22" s="58" customFormat="1" ht="15.75">
      <c r="A79" s="269" t="s">
        <v>287</v>
      </c>
      <c r="B79" s="214" t="s">
        <v>56</v>
      </c>
      <c r="C79" s="265">
        <v>4</v>
      </c>
      <c r="D79" s="110"/>
      <c r="E79" s="110"/>
      <c r="F79" s="267"/>
      <c r="G79" s="1320">
        <v>4.5</v>
      </c>
      <c r="H79" s="281">
        <f>$G79*30</f>
        <v>135</v>
      </c>
      <c r="I79" s="116">
        <v>10</v>
      </c>
      <c r="J79" s="114" t="s">
        <v>127</v>
      </c>
      <c r="K79" s="117"/>
      <c r="L79" s="98" t="s">
        <v>128</v>
      </c>
      <c r="M79" s="257">
        <f>$H79-$I79</f>
        <v>125</v>
      </c>
      <c r="N79" s="259"/>
      <c r="O79" s="2660"/>
      <c r="P79" s="2661"/>
      <c r="Q79" s="197"/>
      <c r="R79" s="2609" t="s">
        <v>263</v>
      </c>
      <c r="S79" s="2610"/>
      <c r="T79" s="197"/>
      <c r="U79" s="93"/>
      <c r="V79" s="199"/>
    </row>
    <row r="80" spans="1:22" s="58" customFormat="1" ht="15.75">
      <c r="A80" s="269" t="s">
        <v>288</v>
      </c>
      <c r="B80" s="214" t="s">
        <v>114</v>
      </c>
      <c r="C80" s="265"/>
      <c r="D80" s="110">
        <v>2</v>
      </c>
      <c r="E80" s="110"/>
      <c r="F80" s="267"/>
      <c r="G80" s="752">
        <v>3</v>
      </c>
      <c r="H80" s="1159">
        <f>$G80*30</f>
        <v>90</v>
      </c>
      <c r="I80" s="1124">
        <v>4</v>
      </c>
      <c r="J80" s="742" t="s">
        <v>116</v>
      </c>
      <c r="K80" s="743"/>
      <c r="L80" s="744"/>
      <c r="M80" s="775">
        <f>$H80-$I80</f>
        <v>86</v>
      </c>
      <c r="N80" s="774"/>
      <c r="O80" s="2609" t="s">
        <v>116</v>
      </c>
      <c r="P80" s="2610"/>
      <c r="Q80" s="229"/>
      <c r="R80" s="2609"/>
      <c r="S80" s="2610"/>
      <c r="T80" s="197"/>
      <c r="U80" s="93"/>
      <c r="V80" s="199"/>
    </row>
    <row r="81" spans="1:22" ht="15.75">
      <c r="A81" s="269" t="s">
        <v>289</v>
      </c>
      <c r="B81" s="215" t="s">
        <v>61</v>
      </c>
      <c r="C81" s="265"/>
      <c r="D81" s="110"/>
      <c r="E81" s="110"/>
      <c r="F81" s="267"/>
      <c r="G81" s="752">
        <f>SUM(G83+G82)</f>
        <v>8.5</v>
      </c>
      <c r="H81" s="1160">
        <f>SUM(H82+H83)</f>
        <v>255</v>
      </c>
      <c r="I81" s="1161"/>
      <c r="J81" s="787"/>
      <c r="K81" s="1161"/>
      <c r="L81" s="787"/>
      <c r="M81" s="775"/>
      <c r="N81" s="1162"/>
      <c r="O81" s="2660"/>
      <c r="P81" s="2661"/>
      <c r="Q81" s="197"/>
      <c r="R81" s="2609"/>
      <c r="S81" s="2610"/>
      <c r="T81" s="197"/>
      <c r="U81" s="93"/>
      <c r="V81" s="199"/>
    </row>
    <row r="82" spans="1:25" ht="15.75">
      <c r="A82" s="270"/>
      <c r="B82" s="213" t="s">
        <v>55</v>
      </c>
      <c r="C82" s="265"/>
      <c r="D82" s="110"/>
      <c r="E82" s="110"/>
      <c r="F82" s="267"/>
      <c r="G82" s="762">
        <v>2</v>
      </c>
      <c r="H82" s="1163">
        <f>$G82*30</f>
        <v>60</v>
      </c>
      <c r="I82" s="1161"/>
      <c r="J82" s="787"/>
      <c r="K82" s="1161"/>
      <c r="L82" s="787"/>
      <c r="M82" s="775"/>
      <c r="N82" s="1162"/>
      <c r="O82" s="2660"/>
      <c r="P82" s="2661"/>
      <c r="Q82" s="197"/>
      <c r="R82" s="2609"/>
      <c r="S82" s="2610"/>
      <c r="T82" s="197"/>
      <c r="U82" s="93"/>
      <c r="V82" s="199"/>
      <c r="Y82" s="27">
        <v>14</v>
      </c>
    </row>
    <row r="83" spans="1:25" ht="15.75">
      <c r="A83" s="269" t="s">
        <v>290</v>
      </c>
      <c r="B83" s="214" t="s">
        <v>56</v>
      </c>
      <c r="C83" s="265"/>
      <c r="D83" s="110"/>
      <c r="E83" s="110"/>
      <c r="F83" s="267"/>
      <c r="G83" s="752">
        <f>G84+G85</f>
        <v>6.5</v>
      </c>
      <c r="H83" s="1160">
        <f>SUM(H84+H85)</f>
        <v>195</v>
      </c>
      <c r="I83" s="1164">
        <f>SUM(I84+I85)</f>
        <v>20</v>
      </c>
      <c r="J83" s="743">
        <v>16</v>
      </c>
      <c r="K83" s="1165"/>
      <c r="L83" s="743">
        <v>4</v>
      </c>
      <c r="M83" s="775">
        <f>SUM(M84+M85)</f>
        <v>175</v>
      </c>
      <c r="N83" s="1162"/>
      <c r="O83" s="2660"/>
      <c r="P83" s="2661"/>
      <c r="Q83" s="197"/>
      <c r="R83" s="2609"/>
      <c r="S83" s="2610"/>
      <c r="T83" s="197"/>
      <c r="U83" s="93"/>
      <c r="V83" s="199"/>
      <c r="Y83" s="27">
        <v>36</v>
      </c>
    </row>
    <row r="84" spans="1:25" s="58" customFormat="1" ht="15.75">
      <c r="A84" s="269" t="s">
        <v>323</v>
      </c>
      <c r="B84" s="214" t="s">
        <v>56</v>
      </c>
      <c r="C84" s="218">
        <v>2</v>
      </c>
      <c r="D84" s="110"/>
      <c r="E84" s="110"/>
      <c r="F84" s="267"/>
      <c r="G84" s="752">
        <v>4</v>
      </c>
      <c r="H84" s="1159">
        <f>$G84*30</f>
        <v>120</v>
      </c>
      <c r="I84" s="1124">
        <v>10</v>
      </c>
      <c r="J84" s="742" t="s">
        <v>127</v>
      </c>
      <c r="K84" s="743"/>
      <c r="L84" s="748" t="s">
        <v>128</v>
      </c>
      <c r="M84" s="775">
        <f>$H84-$I84</f>
        <v>110</v>
      </c>
      <c r="N84" s="774"/>
      <c r="O84" s="2609" t="s">
        <v>263</v>
      </c>
      <c r="P84" s="2610"/>
      <c r="Q84" s="197"/>
      <c r="R84" s="2609"/>
      <c r="S84" s="2610"/>
      <c r="T84" s="197"/>
      <c r="U84" s="93"/>
      <c r="V84" s="199"/>
      <c r="Y84" s="58">
        <v>28</v>
      </c>
    </row>
    <row r="85" spans="1:22" s="58" customFormat="1" ht="15.75">
      <c r="A85" s="269" t="s">
        <v>324</v>
      </c>
      <c r="B85" s="214" t="s">
        <v>56</v>
      </c>
      <c r="C85" s="218">
        <v>3</v>
      </c>
      <c r="D85" s="110"/>
      <c r="E85" s="110"/>
      <c r="F85" s="267"/>
      <c r="G85" s="752">
        <v>2.5</v>
      </c>
      <c r="H85" s="1159">
        <f>$G85*30</f>
        <v>75</v>
      </c>
      <c r="I85" s="1124">
        <v>10</v>
      </c>
      <c r="J85" s="742" t="s">
        <v>127</v>
      </c>
      <c r="K85" s="743"/>
      <c r="L85" s="748" t="s">
        <v>128</v>
      </c>
      <c r="M85" s="775">
        <f>$H85-$I85</f>
        <v>65</v>
      </c>
      <c r="N85" s="774"/>
      <c r="O85" s="2647"/>
      <c r="P85" s="2648"/>
      <c r="Q85" s="229" t="s">
        <v>263</v>
      </c>
      <c r="R85" s="2609"/>
      <c r="S85" s="2610"/>
      <c r="T85" s="197"/>
      <c r="U85" s="93"/>
      <c r="V85" s="199"/>
    </row>
    <row r="86" spans="1:22" s="1248" customFormat="1" ht="20.25" customHeight="1" hidden="1">
      <c r="A86" s="1323"/>
      <c r="B86" s="1324"/>
      <c r="C86" s="1325"/>
      <c r="D86" s="1326"/>
      <c r="E86" s="1326"/>
      <c r="F86" s="1327"/>
      <c r="G86" s="1277"/>
      <c r="H86" s="1277"/>
      <c r="I86" s="1328"/>
      <c r="J86" s="1329"/>
      <c r="K86" s="1328"/>
      <c r="L86" s="1330"/>
      <c r="M86" s="1331"/>
      <c r="N86" s="1332"/>
      <c r="O86" s="3025"/>
      <c r="P86" s="3026"/>
      <c r="Q86" s="1253"/>
      <c r="R86" s="2676"/>
      <c r="S86" s="2677"/>
      <c r="T86" s="1253"/>
      <c r="U86" s="1254"/>
      <c r="V86" s="1333"/>
    </row>
    <row r="87" spans="1:22" s="1248" customFormat="1" ht="17.25" customHeight="1" hidden="1">
      <c r="A87" s="1323"/>
      <c r="B87" s="1334" t="s">
        <v>55</v>
      </c>
      <c r="C87" s="1325"/>
      <c r="D87" s="1326"/>
      <c r="E87" s="1326"/>
      <c r="F87" s="1327"/>
      <c r="G87" s="1335"/>
      <c r="H87" s="1336">
        <f>G87*30</f>
        <v>0</v>
      </c>
      <c r="I87" s="1328"/>
      <c r="J87" s="1329"/>
      <c r="K87" s="1328"/>
      <c r="L87" s="1330"/>
      <c r="M87" s="1331"/>
      <c r="N87" s="1332"/>
      <c r="O87" s="3025"/>
      <c r="P87" s="3026"/>
      <c r="Q87" s="1253"/>
      <c r="R87" s="2676"/>
      <c r="S87" s="2677"/>
      <c r="T87" s="1253"/>
      <c r="U87" s="1254"/>
      <c r="V87" s="1333"/>
    </row>
    <row r="88" spans="1:22" s="58" customFormat="1" ht="13.5" customHeight="1">
      <c r="A88" s="1323" t="s">
        <v>291</v>
      </c>
      <c r="B88" s="1324" t="s">
        <v>568</v>
      </c>
      <c r="C88" s="218">
        <v>3</v>
      </c>
      <c r="D88" s="110"/>
      <c r="E88" s="110"/>
      <c r="F88" s="267"/>
      <c r="G88" s="1511">
        <v>5.5</v>
      </c>
      <c r="H88" s="1159">
        <f>$G88*30</f>
        <v>165</v>
      </c>
      <c r="I88" s="1124">
        <v>10</v>
      </c>
      <c r="J88" s="742" t="s">
        <v>127</v>
      </c>
      <c r="K88" s="743"/>
      <c r="L88" s="748" t="s">
        <v>128</v>
      </c>
      <c r="M88" s="775">
        <f>$H88-$I88</f>
        <v>155</v>
      </c>
      <c r="N88" s="1162"/>
      <c r="O88" s="2647"/>
      <c r="P88" s="2648"/>
      <c r="Q88" s="229" t="s">
        <v>263</v>
      </c>
      <c r="R88" s="2609"/>
      <c r="S88" s="2610"/>
      <c r="T88" s="197"/>
      <c r="U88" s="93"/>
      <c r="V88" s="199"/>
    </row>
    <row r="89" spans="1:22" s="58" customFormat="1" ht="15.75" hidden="1">
      <c r="A89" s="269"/>
      <c r="B89" s="216"/>
      <c r="C89" s="265"/>
      <c r="D89" s="110"/>
      <c r="E89" s="110"/>
      <c r="F89" s="267"/>
      <c r="G89" s="752"/>
      <c r="H89" s="1160"/>
      <c r="I89" s="1123"/>
      <c r="J89" s="787"/>
      <c r="K89" s="1171"/>
      <c r="L89" s="788"/>
      <c r="M89" s="775"/>
      <c r="N89" s="1162"/>
      <c r="O89" s="2647"/>
      <c r="P89" s="2648"/>
      <c r="Q89" s="197"/>
      <c r="R89" s="2609"/>
      <c r="S89" s="2610"/>
      <c r="T89" s="197"/>
      <c r="U89" s="93"/>
      <c r="V89" s="199"/>
    </row>
    <row r="90" spans="1:22" s="58" customFormat="1" ht="15.75" hidden="1">
      <c r="A90" s="272"/>
      <c r="B90" s="213" t="s">
        <v>55</v>
      </c>
      <c r="C90" s="265"/>
      <c r="D90" s="110"/>
      <c r="E90" s="110"/>
      <c r="F90" s="267"/>
      <c r="G90" s="762"/>
      <c r="H90" s="1163"/>
      <c r="I90" s="1123"/>
      <c r="J90" s="787"/>
      <c r="K90" s="1171"/>
      <c r="L90" s="788"/>
      <c r="M90" s="775"/>
      <c r="N90" s="1162"/>
      <c r="O90" s="2647"/>
      <c r="P90" s="2648"/>
      <c r="Q90" s="197"/>
      <c r="R90" s="2609"/>
      <c r="S90" s="2610"/>
      <c r="T90" s="197"/>
      <c r="U90" s="93"/>
      <c r="V90" s="199"/>
    </row>
    <row r="91" spans="1:22" s="58" customFormat="1" ht="15.75">
      <c r="A91" s="269" t="s">
        <v>293</v>
      </c>
      <c r="B91" s="216" t="s">
        <v>84</v>
      </c>
      <c r="C91" s="265"/>
      <c r="D91" s="110">
        <v>4</v>
      </c>
      <c r="E91" s="110"/>
      <c r="F91" s="267"/>
      <c r="G91" s="752">
        <v>3</v>
      </c>
      <c r="H91" s="1159">
        <f>$G91*30</f>
        <v>90</v>
      </c>
      <c r="I91" s="1124">
        <v>4</v>
      </c>
      <c r="J91" s="742" t="s">
        <v>116</v>
      </c>
      <c r="K91" s="743"/>
      <c r="L91" s="744"/>
      <c r="M91" s="775">
        <f>$H91-$I91</f>
        <v>86</v>
      </c>
      <c r="N91" s="1162"/>
      <c r="O91" s="2647"/>
      <c r="P91" s="2648"/>
      <c r="Q91" s="197"/>
      <c r="R91" s="2609" t="s">
        <v>116</v>
      </c>
      <c r="S91" s="2610"/>
      <c r="T91" s="197"/>
      <c r="U91" s="93"/>
      <c r="V91" s="199"/>
    </row>
    <row r="92" spans="1:22" ht="34.5" customHeight="1" thickBot="1">
      <c r="A92" s="269" t="s">
        <v>294</v>
      </c>
      <c r="B92" s="215" t="s">
        <v>168</v>
      </c>
      <c r="C92" s="265"/>
      <c r="D92" s="110"/>
      <c r="E92" s="110"/>
      <c r="F92" s="267"/>
      <c r="G92" s="752">
        <v>3</v>
      </c>
      <c r="H92" s="1159">
        <f>$G92*30</f>
        <v>90</v>
      </c>
      <c r="I92" s="923"/>
      <c r="J92" s="803"/>
      <c r="K92" s="920"/>
      <c r="L92" s="803"/>
      <c r="M92" s="775"/>
      <c r="N92" s="1162"/>
      <c r="O92" s="2647"/>
      <c r="P92" s="2648"/>
      <c r="Q92" s="197"/>
      <c r="R92" s="2621"/>
      <c r="S92" s="2655"/>
      <c r="T92" s="197"/>
      <c r="U92" s="93"/>
      <c r="V92" s="199"/>
    </row>
    <row r="93" spans="1:24" ht="20.25" customHeight="1" thickBot="1">
      <c r="A93" s="234"/>
      <c r="B93" s="511" t="s">
        <v>460</v>
      </c>
      <c r="C93" s="492"/>
      <c r="D93" s="493"/>
      <c r="E93" s="493"/>
      <c r="F93" s="494"/>
      <c r="G93" s="1172">
        <f>G94+G95</f>
        <v>48</v>
      </c>
      <c r="H93" s="1173">
        <f>H94+H95</f>
        <v>1440</v>
      </c>
      <c r="I93" s="1174"/>
      <c r="J93" s="1174"/>
      <c r="K93" s="1174"/>
      <c r="L93" s="1174"/>
      <c r="M93" s="1175"/>
      <c r="N93" s="879"/>
      <c r="O93" s="2580" t="s">
        <v>477</v>
      </c>
      <c r="P93" s="2581"/>
      <c r="Q93" s="1039" t="s">
        <v>478</v>
      </c>
      <c r="R93" s="2580" t="s">
        <v>479</v>
      </c>
      <c r="S93" s="2581"/>
      <c r="T93" s="879"/>
      <c r="U93" s="880"/>
      <c r="V93" s="1083"/>
      <c r="W93" s="1269">
        <f>G65+G70+G71+G77+G80+G81+G88+G91+G92</f>
        <v>48</v>
      </c>
      <c r="X93" s="441"/>
    </row>
    <row r="94" spans="1:24" ht="20.25" customHeight="1" thickBot="1">
      <c r="A94" s="234"/>
      <c r="B94" s="512" t="s">
        <v>55</v>
      </c>
      <c r="C94" s="492"/>
      <c r="D94" s="493"/>
      <c r="E94" s="493"/>
      <c r="F94" s="494"/>
      <c r="G94" s="1176">
        <f>SUMIF($B$65:$B$92,"на базі ВНЗ 1 рівня",G$65:G$92)+G$92</f>
        <v>11</v>
      </c>
      <c r="H94" s="1177">
        <f>SUMIF($B$65:$B$92,"на базі ВНЗ 1 рівня",H$65:H$92)+H$92</f>
        <v>330</v>
      </c>
      <c r="I94" s="880"/>
      <c r="J94" s="880"/>
      <c r="K94" s="880"/>
      <c r="L94" s="880"/>
      <c r="M94" s="1083"/>
      <c r="N94" s="893"/>
      <c r="O94" s="2634"/>
      <c r="P94" s="2635"/>
      <c r="Q94" s="879"/>
      <c r="R94" s="2634"/>
      <c r="S94" s="2635"/>
      <c r="T94" s="1182"/>
      <c r="U94" s="1174"/>
      <c r="V94" s="1175"/>
      <c r="W94" s="27">
        <f>G66+G72+G78+G82+G92</f>
        <v>10.5</v>
      </c>
      <c r="X94" s="27">
        <f>G93*30</f>
        <v>1440</v>
      </c>
    </row>
    <row r="95" spans="1:24" ht="20.25" customHeight="1" thickBot="1">
      <c r="A95" s="234"/>
      <c r="B95" s="513" t="s">
        <v>56</v>
      </c>
      <c r="C95" s="492"/>
      <c r="D95" s="493"/>
      <c r="E95" s="493"/>
      <c r="F95" s="494"/>
      <c r="G95" s="1178">
        <f>G67+G70+G73+G76+G79+G80+G83+G88+G91</f>
        <v>37</v>
      </c>
      <c r="H95" s="1178">
        <f>H67+H70+H73+H76+H79+H80+H83+H88+H91</f>
        <v>1110</v>
      </c>
      <c r="I95" s="1178">
        <f>I67+I70+I73+I76+I79+I80+I83+I88+I91</f>
        <v>78</v>
      </c>
      <c r="J95" s="1179">
        <v>56</v>
      </c>
      <c r="K95" s="1180"/>
      <c r="L95" s="1179">
        <v>22</v>
      </c>
      <c r="M95" s="1178">
        <f>M67+M70+M73+M76+M79+M80+M83+M88+M91</f>
        <v>1032</v>
      </c>
      <c r="N95" s="879"/>
      <c r="O95" s="2580" t="s">
        <v>477</v>
      </c>
      <c r="P95" s="2581"/>
      <c r="Q95" s="1039" t="s">
        <v>478</v>
      </c>
      <c r="R95" s="2580" t="s">
        <v>479</v>
      </c>
      <c r="S95" s="2581"/>
      <c r="T95" s="1502"/>
      <c r="U95" s="1091"/>
      <c r="V95" s="1083"/>
      <c r="X95" s="27">
        <f>G94*30</f>
        <v>330</v>
      </c>
    </row>
    <row r="96" spans="1:24" ht="20.25" customHeight="1" thickBot="1">
      <c r="A96" s="2672"/>
      <c r="B96" s="3027"/>
      <c r="C96" s="3027"/>
      <c r="D96" s="3027"/>
      <c r="E96" s="3027"/>
      <c r="F96" s="3027"/>
      <c r="G96" s="3027"/>
      <c r="H96" s="2975"/>
      <c r="I96" s="2975"/>
      <c r="J96" s="2975"/>
      <c r="K96" s="2975"/>
      <c r="L96" s="2975"/>
      <c r="M96" s="2975"/>
      <c r="N96" s="3027"/>
      <c r="O96" s="3027"/>
      <c r="P96" s="3027"/>
      <c r="Q96" s="3027"/>
      <c r="R96" s="3027"/>
      <c r="S96" s="3027"/>
      <c r="T96" s="2975"/>
      <c r="U96" s="2975"/>
      <c r="V96" s="2976"/>
      <c r="X96" s="27">
        <f>G95*30</f>
        <v>1110</v>
      </c>
    </row>
    <row r="97" spans="1:22" ht="20.25" customHeight="1" thickBot="1">
      <c r="A97" s="3028" t="s">
        <v>163</v>
      </c>
      <c r="B97" s="3029"/>
      <c r="C97" s="3029"/>
      <c r="D97" s="3029"/>
      <c r="E97" s="3029"/>
      <c r="F97" s="3029"/>
      <c r="G97" s="3029"/>
      <c r="H97" s="3029"/>
      <c r="I97" s="3029"/>
      <c r="J97" s="3029"/>
      <c r="K97" s="3029"/>
      <c r="L97" s="3029"/>
      <c r="M97" s="3029"/>
      <c r="N97" s="3029"/>
      <c r="O97" s="3029"/>
      <c r="P97" s="3029"/>
      <c r="Q97" s="3029"/>
      <c r="R97" s="3029"/>
      <c r="S97" s="3029"/>
      <c r="T97" s="3029"/>
      <c r="U97" s="3029"/>
      <c r="V97" s="3030"/>
    </row>
    <row r="98" spans="1:22" ht="44.25" customHeight="1">
      <c r="A98" s="461" t="s">
        <v>189</v>
      </c>
      <c r="B98" s="462" t="s">
        <v>164</v>
      </c>
      <c r="C98" s="463"/>
      <c r="D98" s="464"/>
      <c r="E98" s="465"/>
      <c r="F98" s="466"/>
      <c r="G98" s="1337">
        <v>3</v>
      </c>
      <c r="H98" s="468">
        <f>SUM(H99:H99)</f>
        <v>90</v>
      </c>
      <c r="I98" s="236"/>
      <c r="J98" s="236"/>
      <c r="K98" s="236"/>
      <c r="L98" s="236"/>
      <c r="M98" s="469"/>
      <c r="N98" s="470"/>
      <c r="O98" s="3031"/>
      <c r="P98" s="3032"/>
      <c r="Q98" s="470"/>
      <c r="R98" s="3031"/>
      <c r="S98" s="3032"/>
      <c r="T98" s="470"/>
      <c r="U98" s="236"/>
      <c r="V98" s="469"/>
    </row>
    <row r="99" spans="1:22" ht="20.25" customHeight="1" thickBot="1">
      <c r="A99" s="471"/>
      <c r="B99" s="472" t="s">
        <v>55</v>
      </c>
      <c r="C99" s="473"/>
      <c r="D99" s="474"/>
      <c r="E99" s="475"/>
      <c r="F99" s="476"/>
      <c r="G99" s="1338">
        <v>3</v>
      </c>
      <c r="H99" s="478">
        <f>$G99*30</f>
        <v>90</v>
      </c>
      <c r="I99" s="479"/>
      <c r="J99" s="479"/>
      <c r="K99" s="479"/>
      <c r="L99" s="479"/>
      <c r="M99" s="480"/>
      <c r="N99" s="481"/>
      <c r="O99" s="3033"/>
      <c r="P99" s="3034"/>
      <c r="Q99" s="481"/>
      <c r="R99" s="3033"/>
      <c r="S99" s="3034"/>
      <c r="T99" s="481"/>
      <c r="U99" s="482"/>
      <c r="V99" s="483"/>
    </row>
    <row r="100" spans="1:22" ht="20.25" customHeight="1" thickBot="1">
      <c r="A100" s="3035" t="s">
        <v>190</v>
      </c>
      <c r="B100" s="3036"/>
      <c r="C100" s="484"/>
      <c r="D100" s="485"/>
      <c r="E100" s="486"/>
      <c r="F100" s="487"/>
      <c r="G100" s="1339">
        <f>G$98</f>
        <v>3</v>
      </c>
      <c r="H100" s="489">
        <f>H$98</f>
        <v>90</v>
      </c>
      <c r="I100" s="490"/>
      <c r="J100" s="490"/>
      <c r="K100" s="490"/>
      <c r="L100" s="490"/>
      <c r="M100" s="491"/>
      <c r="N100" s="492"/>
      <c r="O100" s="3037"/>
      <c r="P100" s="3038"/>
      <c r="Q100" s="492"/>
      <c r="R100" s="3037"/>
      <c r="S100" s="3038"/>
      <c r="T100" s="492"/>
      <c r="U100" s="493"/>
      <c r="V100" s="494"/>
    </row>
    <row r="101" spans="1:22" ht="20.25" customHeight="1" thickBot="1">
      <c r="A101" s="3039" t="s">
        <v>191</v>
      </c>
      <c r="B101" s="3040"/>
      <c r="C101" s="484"/>
      <c r="D101" s="485"/>
      <c r="E101" s="486"/>
      <c r="F101" s="487"/>
      <c r="G101" s="1340">
        <f>SUMIF($B$98:$B$99,"на базі ВНЗ 1 рівня",G$98:G$99)</f>
        <v>3</v>
      </c>
      <c r="H101" s="496">
        <f>SUMIF($B$98:$B$99,"на базі ВНЗ 1 рівня",H$98:H$99)</f>
        <v>90</v>
      </c>
      <c r="I101" s="497"/>
      <c r="J101" s="498"/>
      <c r="K101" s="498"/>
      <c r="L101" s="497"/>
      <c r="M101" s="499"/>
      <c r="N101" s="500"/>
      <c r="O101" s="3041"/>
      <c r="P101" s="3042"/>
      <c r="Q101" s="501"/>
      <c r="R101" s="3043"/>
      <c r="S101" s="3044"/>
      <c r="T101" s="501"/>
      <c r="U101" s="45"/>
      <c r="V101" s="502"/>
    </row>
    <row r="102" spans="1:22" ht="20.25" customHeight="1" thickBot="1">
      <c r="A102" s="3035" t="s">
        <v>192</v>
      </c>
      <c r="B102" s="3036"/>
      <c r="C102" s="484"/>
      <c r="D102" s="485"/>
      <c r="E102" s="503"/>
      <c r="F102" s="504"/>
      <c r="G102" s="505">
        <v>0</v>
      </c>
      <c r="H102" s="506">
        <v>0</v>
      </c>
      <c r="I102" s="507">
        <v>0</v>
      </c>
      <c r="J102" s="508">
        <v>0</v>
      </c>
      <c r="K102" s="508">
        <v>0</v>
      </c>
      <c r="L102" s="509">
        <v>0</v>
      </c>
      <c r="M102" s="510">
        <v>0</v>
      </c>
      <c r="N102" s="500"/>
      <c r="O102" s="3041"/>
      <c r="P102" s="3042"/>
      <c r="Q102" s="501"/>
      <c r="R102" s="3043"/>
      <c r="S102" s="3044"/>
      <c r="T102" s="501"/>
      <c r="U102" s="45"/>
      <c r="V102" s="502"/>
    </row>
    <row r="103" spans="1:22" ht="20.25" customHeight="1" thickBot="1">
      <c r="A103" s="1099"/>
      <c r="B103" s="1100"/>
      <c r="C103" s="1101"/>
      <c r="D103" s="1101"/>
      <c r="E103" s="1102"/>
      <c r="F103" s="1102"/>
      <c r="G103" s="1103"/>
      <c r="H103" s="1104"/>
      <c r="I103" s="1105"/>
      <c r="J103" s="1106"/>
      <c r="K103" s="1107"/>
      <c r="L103" s="1108"/>
      <c r="M103" s="1108"/>
      <c r="N103" s="1109"/>
      <c r="O103" s="1109"/>
      <c r="P103" s="1110"/>
      <c r="Q103" s="1110"/>
      <c r="R103" s="1110"/>
      <c r="S103" s="1110"/>
      <c r="T103" s="1111"/>
      <c r="U103" s="1112"/>
      <c r="V103" s="1113"/>
    </row>
    <row r="104" spans="1:22" ht="20.25" customHeight="1" thickBot="1">
      <c r="A104" s="2729" t="s">
        <v>337</v>
      </c>
      <c r="B104" s="2864"/>
      <c r="C104" s="2864"/>
      <c r="D104" s="2864"/>
      <c r="E104" s="2864"/>
      <c r="F104" s="2864"/>
      <c r="G104" s="2864"/>
      <c r="H104" s="2864"/>
      <c r="I104" s="2864"/>
      <c r="J104" s="2864"/>
      <c r="K104" s="2864"/>
      <c r="L104" s="2864"/>
      <c r="M104" s="2864"/>
      <c r="N104" s="2864"/>
      <c r="O104" s="2864"/>
      <c r="P104" s="2864"/>
      <c r="Q104" s="2864"/>
      <c r="R104" s="2864"/>
      <c r="S104" s="2864"/>
      <c r="T104" s="3045"/>
      <c r="U104" s="3045"/>
      <c r="V104" s="3046"/>
    </row>
    <row r="105" spans="1:52" ht="31.5" customHeight="1">
      <c r="A105" s="1114" t="s">
        <v>338</v>
      </c>
      <c r="B105" s="1115" t="s">
        <v>327</v>
      </c>
      <c r="C105" s="831"/>
      <c r="D105" s="830"/>
      <c r="E105" s="831"/>
      <c r="F105" s="832"/>
      <c r="G105" s="1512">
        <f>G106+G107+G108</f>
        <v>9</v>
      </c>
      <c r="H105" s="1116">
        <f aca="true" t="shared" si="7" ref="H105:H122">G105*30</f>
        <v>270</v>
      </c>
      <c r="I105" s="1117"/>
      <c r="J105" s="1118"/>
      <c r="K105" s="1119"/>
      <c r="L105" s="1118"/>
      <c r="M105" s="1120"/>
      <c r="N105" s="821"/>
      <c r="O105" s="2617"/>
      <c r="P105" s="2618"/>
      <c r="Q105" s="848"/>
      <c r="R105" s="2613"/>
      <c r="S105" s="2614"/>
      <c r="T105" s="848"/>
      <c r="U105" s="850"/>
      <c r="V105" s="732"/>
      <c r="AG105" s="2947">
        <v>1</v>
      </c>
      <c r="AH105" s="2947"/>
      <c r="AI105" s="2947">
        <v>2</v>
      </c>
      <c r="AJ105" s="2947"/>
      <c r="AK105" s="2947">
        <v>3</v>
      </c>
      <c r="AL105" s="2947"/>
      <c r="AM105" s="2947">
        <v>4</v>
      </c>
      <c r="AN105" s="2947"/>
      <c r="AO105" s="2947">
        <v>5</v>
      </c>
      <c r="AP105" s="2947"/>
      <c r="AQ105" s="2947">
        <v>6</v>
      </c>
      <c r="AR105" s="2947"/>
      <c r="AU105" s="2947" t="s">
        <v>575</v>
      </c>
      <c r="AV105" s="2947"/>
      <c r="AW105" s="2947" t="s">
        <v>517</v>
      </c>
      <c r="AX105" s="2947"/>
      <c r="AY105" s="2947" t="s">
        <v>526</v>
      </c>
      <c r="AZ105" s="2947"/>
    </row>
    <row r="106" spans="1:52" ht="20.25" customHeight="1">
      <c r="A106" s="1121"/>
      <c r="B106" s="734" t="s">
        <v>55</v>
      </c>
      <c r="C106" s="778"/>
      <c r="D106" s="756"/>
      <c r="E106" s="778"/>
      <c r="F106" s="779"/>
      <c r="G106" s="1513">
        <v>2.5</v>
      </c>
      <c r="H106" s="1122">
        <f t="shared" si="7"/>
        <v>75</v>
      </c>
      <c r="I106" s="1123"/>
      <c r="J106" s="787"/>
      <c r="K106" s="788"/>
      <c r="L106" s="787"/>
      <c r="M106" s="789"/>
      <c r="N106" s="746"/>
      <c r="O106" s="2615"/>
      <c r="P106" s="2616"/>
      <c r="Q106" s="747"/>
      <c r="R106" s="2609"/>
      <c r="S106" s="2610"/>
      <c r="T106" s="747"/>
      <c r="U106" s="749"/>
      <c r="V106" s="750"/>
      <c r="W106" s="27" t="s">
        <v>515</v>
      </c>
      <c r="AG106" s="1681" t="s">
        <v>573</v>
      </c>
      <c r="AH106" s="1681" t="s">
        <v>574</v>
      </c>
      <c r="AI106" s="1681" t="s">
        <v>573</v>
      </c>
      <c r="AJ106" s="1681" t="s">
        <v>574</v>
      </c>
      <c r="AK106" s="1681" t="s">
        <v>573</v>
      </c>
      <c r="AL106" s="1681" t="s">
        <v>574</v>
      </c>
      <c r="AM106" s="1681" t="s">
        <v>573</v>
      </c>
      <c r="AN106" s="1681" t="s">
        <v>574</v>
      </c>
      <c r="AO106" s="1681" t="s">
        <v>573</v>
      </c>
      <c r="AP106" s="1681" t="s">
        <v>574</v>
      </c>
      <c r="AQ106" s="1681" t="s">
        <v>573</v>
      </c>
      <c r="AR106" s="1681" t="s">
        <v>574</v>
      </c>
      <c r="AU106" s="1681" t="s">
        <v>573</v>
      </c>
      <c r="AV106" s="1681" t="s">
        <v>574</v>
      </c>
      <c r="AW106" s="1681" t="s">
        <v>573</v>
      </c>
      <c r="AX106" s="1681" t="s">
        <v>574</v>
      </c>
      <c r="AY106" s="1681" t="s">
        <v>573</v>
      </c>
      <c r="AZ106" s="1681" t="s">
        <v>574</v>
      </c>
    </row>
    <row r="107" spans="1:53" ht="20.25" customHeight="1">
      <c r="A107" s="1121" t="s">
        <v>339</v>
      </c>
      <c r="B107" s="751" t="s">
        <v>56</v>
      </c>
      <c r="C107" s="756">
        <v>3</v>
      </c>
      <c r="D107" s="756"/>
      <c r="E107" s="778"/>
      <c r="F107" s="779"/>
      <c r="G107" s="1511">
        <v>5</v>
      </c>
      <c r="H107" s="741">
        <f t="shared" si="7"/>
        <v>150</v>
      </c>
      <c r="I107" s="1124">
        <v>10</v>
      </c>
      <c r="J107" s="742" t="s">
        <v>127</v>
      </c>
      <c r="K107" s="743"/>
      <c r="L107" s="748" t="s">
        <v>128</v>
      </c>
      <c r="M107" s="781">
        <f>H107-I107</f>
        <v>140</v>
      </c>
      <c r="N107" s="746"/>
      <c r="O107" s="2615"/>
      <c r="P107" s="2616"/>
      <c r="Q107" s="1507" t="s">
        <v>263</v>
      </c>
      <c r="R107" s="2609"/>
      <c r="S107" s="2610"/>
      <c r="T107" s="747"/>
      <c r="U107" s="749"/>
      <c r="V107" s="750"/>
      <c r="AG107" s="29"/>
      <c r="AH107" s="29"/>
      <c r="AI107" s="29">
        <v>12</v>
      </c>
      <c r="AJ107" s="29">
        <v>4</v>
      </c>
      <c r="AK107" s="29">
        <v>16</v>
      </c>
      <c r="AL107" s="29">
        <v>4</v>
      </c>
      <c r="AM107" s="29">
        <v>8</v>
      </c>
      <c r="AN107" s="29">
        <v>8</v>
      </c>
      <c r="AO107" s="29"/>
      <c r="AP107" s="29"/>
      <c r="AQ107" s="29"/>
      <c r="AR107" s="29"/>
      <c r="AS107" s="29">
        <f>SUM(AG107:AR107)</f>
        <v>52</v>
      </c>
      <c r="AT107" s="29"/>
      <c r="AU107" s="29">
        <v>32</v>
      </c>
      <c r="AV107" s="29"/>
      <c r="AW107" s="29">
        <v>0</v>
      </c>
      <c r="AX107" s="29">
        <v>4</v>
      </c>
      <c r="AY107" s="29">
        <v>4</v>
      </c>
      <c r="AZ107" s="29">
        <v>12</v>
      </c>
      <c r="BA107" s="27">
        <f>SUM(AU107:AZ107)</f>
        <v>52</v>
      </c>
    </row>
    <row r="108" spans="1:22" ht="32.25" customHeight="1">
      <c r="A108" s="1121" t="s">
        <v>340</v>
      </c>
      <c r="B108" s="767" t="s">
        <v>328</v>
      </c>
      <c r="C108" s="778"/>
      <c r="D108" s="756"/>
      <c r="E108" s="756"/>
      <c r="F108" s="784">
        <v>4</v>
      </c>
      <c r="G108" s="1511">
        <v>1.5</v>
      </c>
      <c r="H108" s="741">
        <f t="shared" si="7"/>
        <v>45</v>
      </c>
      <c r="I108" s="783">
        <v>8</v>
      </c>
      <c r="J108" s="742"/>
      <c r="K108" s="744"/>
      <c r="L108" s="744" t="s">
        <v>115</v>
      </c>
      <c r="M108" s="781">
        <f>H108-I108</f>
        <v>37</v>
      </c>
      <c r="N108" s="746"/>
      <c r="O108" s="2615"/>
      <c r="P108" s="2616"/>
      <c r="Q108" s="1507"/>
      <c r="R108" s="2623" t="s">
        <v>115</v>
      </c>
      <c r="S108" s="2624"/>
      <c r="T108" s="747"/>
      <c r="U108" s="749"/>
      <c r="V108" s="750"/>
    </row>
    <row r="109" spans="1:22" ht="31.5" customHeight="1">
      <c r="A109" s="733" t="s">
        <v>341</v>
      </c>
      <c r="B109" s="755" t="s">
        <v>329</v>
      </c>
      <c r="C109" s="778"/>
      <c r="D109" s="756"/>
      <c r="E109" s="778"/>
      <c r="F109" s="779"/>
      <c r="G109" s="1277">
        <f>G111</f>
        <v>8</v>
      </c>
      <c r="H109" s="741">
        <f t="shared" si="7"/>
        <v>240</v>
      </c>
      <c r="I109" s="1123"/>
      <c r="J109" s="787"/>
      <c r="K109" s="788"/>
      <c r="L109" s="787"/>
      <c r="M109" s="789"/>
      <c r="N109" s="746"/>
      <c r="O109" s="2615"/>
      <c r="P109" s="2616"/>
      <c r="Q109" s="1507"/>
      <c r="R109" s="2623"/>
      <c r="S109" s="2624"/>
      <c r="T109" s="747"/>
      <c r="U109" s="749"/>
      <c r="V109" s="750"/>
    </row>
    <row r="110" spans="1:22" ht="20.25" customHeight="1" hidden="1">
      <c r="A110" s="733"/>
      <c r="B110" s="755" t="s">
        <v>55</v>
      </c>
      <c r="C110" s="778"/>
      <c r="D110" s="756"/>
      <c r="E110" s="778"/>
      <c r="F110" s="779"/>
      <c r="G110" s="762"/>
      <c r="H110" s="1122">
        <f t="shared" si="7"/>
        <v>0</v>
      </c>
      <c r="I110" s="1123"/>
      <c r="J110" s="787"/>
      <c r="K110" s="788"/>
      <c r="L110" s="787"/>
      <c r="M110" s="789"/>
      <c r="N110" s="746"/>
      <c r="O110" s="2615"/>
      <c r="P110" s="2616"/>
      <c r="Q110" s="747"/>
      <c r="R110" s="2623"/>
      <c r="S110" s="2624"/>
      <c r="T110" s="747"/>
      <c r="U110" s="749"/>
      <c r="V110" s="750"/>
    </row>
    <row r="111" spans="1:22" ht="20.25" customHeight="1">
      <c r="A111" s="733"/>
      <c r="B111" s="767" t="s">
        <v>56</v>
      </c>
      <c r="C111" s="778"/>
      <c r="D111" s="756"/>
      <c r="E111" s="778"/>
      <c r="F111" s="779"/>
      <c r="G111" s="1277">
        <f>G112+G113+G114</f>
        <v>8</v>
      </c>
      <c r="H111" s="741">
        <f t="shared" si="7"/>
        <v>240</v>
      </c>
      <c r="I111" s="742">
        <f>SUM(I112:I114)</f>
        <v>18</v>
      </c>
      <c r="J111" s="743">
        <v>22</v>
      </c>
      <c r="K111" s="743">
        <v>4</v>
      </c>
      <c r="L111" s="783">
        <v>4</v>
      </c>
      <c r="M111" s="781">
        <f>H111-I111</f>
        <v>222</v>
      </c>
      <c r="N111" s="746"/>
      <c r="O111" s="2615"/>
      <c r="P111" s="2616"/>
      <c r="Q111" s="747"/>
      <c r="R111" s="2623"/>
      <c r="S111" s="2624"/>
      <c r="T111" s="747"/>
      <c r="U111" s="749"/>
      <c r="V111" s="750"/>
    </row>
    <row r="112" spans="1:22" ht="20.25" customHeight="1">
      <c r="A112" s="733" t="s">
        <v>342</v>
      </c>
      <c r="B112" s="767" t="s">
        <v>330</v>
      </c>
      <c r="C112" s="778"/>
      <c r="D112" s="756">
        <v>2</v>
      </c>
      <c r="E112" s="778"/>
      <c r="F112" s="779"/>
      <c r="G112" s="1277">
        <v>3</v>
      </c>
      <c r="H112" s="741">
        <f t="shared" si="7"/>
        <v>90</v>
      </c>
      <c r="I112" s="783">
        <v>6</v>
      </c>
      <c r="J112" s="742" t="s">
        <v>116</v>
      </c>
      <c r="K112" s="742"/>
      <c r="L112" s="744" t="s">
        <v>128</v>
      </c>
      <c r="M112" s="781">
        <f>H112-I112</f>
        <v>84</v>
      </c>
      <c r="N112" s="746"/>
      <c r="O112" s="2623" t="s">
        <v>124</v>
      </c>
      <c r="P112" s="2624"/>
      <c r="Q112" s="747"/>
      <c r="R112" s="2623"/>
      <c r="S112" s="2624"/>
      <c r="T112" s="747"/>
      <c r="U112" s="749"/>
      <c r="V112" s="750"/>
    </row>
    <row r="113" spans="1:22" ht="20.25" customHeight="1">
      <c r="A113" s="733" t="s">
        <v>343</v>
      </c>
      <c r="B113" s="767" t="s">
        <v>331</v>
      </c>
      <c r="C113" s="778"/>
      <c r="D113" s="756">
        <v>3</v>
      </c>
      <c r="E113" s="778"/>
      <c r="F113" s="779"/>
      <c r="G113" s="1277">
        <v>2</v>
      </c>
      <c r="H113" s="741">
        <f t="shared" si="7"/>
        <v>60</v>
      </c>
      <c r="I113" s="783">
        <v>4</v>
      </c>
      <c r="J113" s="742" t="s">
        <v>116</v>
      </c>
      <c r="K113" s="742"/>
      <c r="L113" s="744"/>
      <c r="M113" s="781">
        <f>H113-I113</f>
        <v>56</v>
      </c>
      <c r="N113" s="746"/>
      <c r="O113" s="2615"/>
      <c r="P113" s="2616"/>
      <c r="Q113" s="1507" t="s">
        <v>116</v>
      </c>
      <c r="R113" s="2623"/>
      <c r="S113" s="2624"/>
      <c r="T113" s="747"/>
      <c r="U113" s="749"/>
      <c r="V113" s="750"/>
    </row>
    <row r="114" spans="1:22" ht="20.25" customHeight="1">
      <c r="A114" s="733" t="s">
        <v>344</v>
      </c>
      <c r="B114" s="767" t="s">
        <v>332</v>
      </c>
      <c r="C114" s="756"/>
      <c r="D114" s="756">
        <v>4</v>
      </c>
      <c r="E114" s="778"/>
      <c r="F114" s="779"/>
      <c r="G114" s="1277">
        <v>3</v>
      </c>
      <c r="H114" s="741">
        <f t="shared" si="7"/>
        <v>90</v>
      </c>
      <c r="I114" s="783">
        <v>8</v>
      </c>
      <c r="J114" s="742" t="s">
        <v>116</v>
      </c>
      <c r="K114" s="742" t="s">
        <v>333</v>
      </c>
      <c r="L114" s="744"/>
      <c r="M114" s="781">
        <f>H114-I114</f>
        <v>82</v>
      </c>
      <c r="N114" s="746"/>
      <c r="O114" s="2615"/>
      <c r="P114" s="2616"/>
      <c r="Q114" s="747"/>
      <c r="R114" s="2623" t="s">
        <v>115</v>
      </c>
      <c r="S114" s="2624"/>
      <c r="T114" s="747"/>
      <c r="U114" s="749"/>
      <c r="V114" s="750"/>
    </row>
    <row r="115" spans="1:22" ht="30" customHeight="1">
      <c r="A115" s="1121" t="s">
        <v>345</v>
      </c>
      <c r="B115" s="1125" t="s">
        <v>334</v>
      </c>
      <c r="C115" s="735"/>
      <c r="D115" s="736"/>
      <c r="E115" s="737"/>
      <c r="F115" s="738"/>
      <c r="G115" s="1342">
        <v>2.5</v>
      </c>
      <c r="H115" s="1122">
        <f t="shared" si="7"/>
        <v>75</v>
      </c>
      <c r="I115" s="1124"/>
      <c r="J115" s="742"/>
      <c r="K115" s="743"/>
      <c r="L115" s="744"/>
      <c r="M115" s="745"/>
      <c r="N115" s="746"/>
      <c r="O115" s="2615"/>
      <c r="P115" s="2616"/>
      <c r="Q115" s="747"/>
      <c r="R115" s="2609"/>
      <c r="S115" s="2610"/>
      <c r="T115" s="747"/>
      <c r="U115" s="749"/>
      <c r="V115" s="750"/>
    </row>
    <row r="116" spans="1:22" ht="20.25" customHeight="1">
      <c r="A116" s="1126" t="s">
        <v>346</v>
      </c>
      <c r="B116" s="1127" t="s">
        <v>61</v>
      </c>
      <c r="C116" s="802"/>
      <c r="D116" s="787"/>
      <c r="E116" s="803"/>
      <c r="F116" s="1128"/>
      <c r="G116" s="1277">
        <f>G117+G118</f>
        <v>5</v>
      </c>
      <c r="H116" s="741">
        <f t="shared" si="7"/>
        <v>150</v>
      </c>
      <c r="I116" s="803"/>
      <c r="J116" s="803"/>
      <c r="K116" s="803"/>
      <c r="L116" s="804"/>
      <c r="M116" s="1129"/>
      <c r="N116" s="746"/>
      <c r="O116" s="2615"/>
      <c r="P116" s="2616"/>
      <c r="Q116" s="747"/>
      <c r="R116" s="2609"/>
      <c r="S116" s="2610"/>
      <c r="T116" s="747"/>
      <c r="U116" s="749"/>
      <c r="V116" s="750"/>
    </row>
    <row r="117" spans="1:22" ht="18" customHeight="1">
      <c r="A117" s="1126"/>
      <c r="B117" s="1130" t="s">
        <v>55</v>
      </c>
      <c r="C117" s="802"/>
      <c r="D117" s="787"/>
      <c r="E117" s="803"/>
      <c r="F117" s="1128"/>
      <c r="G117" s="1341">
        <v>1</v>
      </c>
      <c r="H117" s="1122">
        <f t="shared" si="7"/>
        <v>30</v>
      </c>
      <c r="I117" s="803"/>
      <c r="J117" s="803"/>
      <c r="K117" s="803"/>
      <c r="L117" s="804"/>
      <c r="M117" s="1129"/>
      <c r="N117" s="746"/>
      <c r="O117" s="2615"/>
      <c r="P117" s="2616"/>
      <c r="Q117" s="747"/>
      <c r="R117" s="2609"/>
      <c r="S117" s="2610"/>
      <c r="T117" s="747"/>
      <c r="U117" s="749"/>
      <c r="V117" s="750"/>
    </row>
    <row r="118" spans="1:22" ht="20.25" customHeight="1">
      <c r="A118" s="1131" t="s">
        <v>347</v>
      </c>
      <c r="B118" s="1132" t="s">
        <v>56</v>
      </c>
      <c r="C118" s="1133">
        <v>2</v>
      </c>
      <c r="D118" s="787"/>
      <c r="E118" s="803"/>
      <c r="F118" s="1128"/>
      <c r="G118" s="1277">
        <v>4</v>
      </c>
      <c r="H118" s="741">
        <f t="shared" si="7"/>
        <v>120</v>
      </c>
      <c r="I118" s="1124">
        <v>10</v>
      </c>
      <c r="J118" s="742" t="s">
        <v>127</v>
      </c>
      <c r="K118" s="743"/>
      <c r="L118" s="748" t="s">
        <v>128</v>
      </c>
      <c r="M118" s="775">
        <f>H118-I118</f>
        <v>110</v>
      </c>
      <c r="N118" s="746"/>
      <c r="O118" s="2623" t="s">
        <v>263</v>
      </c>
      <c r="P118" s="2627"/>
      <c r="Q118" s="747"/>
      <c r="R118" s="2609"/>
      <c r="S118" s="2610"/>
      <c r="T118" s="747"/>
      <c r="U118" s="749"/>
      <c r="V118" s="750"/>
    </row>
    <row r="119" spans="1:22" ht="30.75" customHeight="1" thickBot="1">
      <c r="A119" s="733" t="s">
        <v>348</v>
      </c>
      <c r="B119" s="755" t="s">
        <v>335</v>
      </c>
      <c r="C119" s="778"/>
      <c r="D119" s="756">
        <v>3</v>
      </c>
      <c r="E119" s="778"/>
      <c r="F119" s="779"/>
      <c r="G119" s="1511">
        <v>4</v>
      </c>
      <c r="H119" s="741">
        <f>G119*30</f>
        <v>120</v>
      </c>
      <c r="I119" s="783">
        <v>6</v>
      </c>
      <c r="J119" s="742" t="s">
        <v>116</v>
      </c>
      <c r="K119" s="742"/>
      <c r="L119" s="744" t="s">
        <v>128</v>
      </c>
      <c r="M119" s="775">
        <f>H119-I119</f>
        <v>114</v>
      </c>
      <c r="N119" s="746"/>
      <c r="O119" s="2619"/>
      <c r="P119" s="2620"/>
      <c r="Q119" s="1507" t="s">
        <v>124</v>
      </c>
      <c r="R119" s="2609"/>
      <c r="S119" s="2610"/>
      <c r="T119" s="747"/>
      <c r="U119" s="749"/>
      <c r="V119" s="750"/>
    </row>
    <row r="120" spans="1:23" ht="20.25" customHeight="1" thickBot="1">
      <c r="A120" s="2837" t="s">
        <v>36</v>
      </c>
      <c r="B120" s="2718"/>
      <c r="C120" s="1134"/>
      <c r="D120" s="1135"/>
      <c r="E120" s="1135"/>
      <c r="F120" s="1136"/>
      <c r="G120" s="999">
        <f>G105+G109+G115+G116+G119</f>
        <v>28.5</v>
      </c>
      <c r="H120" s="899">
        <f t="shared" si="7"/>
        <v>855</v>
      </c>
      <c r="I120" s="999"/>
      <c r="J120" s="999"/>
      <c r="K120" s="999"/>
      <c r="L120" s="999"/>
      <c r="M120" s="1137"/>
      <c r="N120" s="999"/>
      <c r="O120" s="2667"/>
      <c r="P120" s="2666"/>
      <c r="Q120" s="1138"/>
      <c r="R120" s="2667"/>
      <c r="S120" s="2666"/>
      <c r="T120" s="1500"/>
      <c r="U120" s="1139"/>
      <c r="V120" s="1503"/>
      <c r="W120" s="27">
        <f>30*G120</f>
        <v>855</v>
      </c>
    </row>
    <row r="121" spans="1:23" ht="20.25" customHeight="1" thickBot="1">
      <c r="A121" s="2838" t="s">
        <v>336</v>
      </c>
      <c r="B121" s="2863"/>
      <c r="C121" s="1134"/>
      <c r="D121" s="1135"/>
      <c r="E121" s="1135"/>
      <c r="F121" s="1136"/>
      <c r="G121" s="1140">
        <f>G106+G110+G115+G117</f>
        <v>6</v>
      </c>
      <c r="H121" s="1141">
        <f t="shared" si="7"/>
        <v>180</v>
      </c>
      <c r="I121" s="1142"/>
      <c r="J121" s="1143"/>
      <c r="K121" s="1143"/>
      <c r="L121" s="1143"/>
      <c r="M121" s="1144"/>
      <c r="N121" s="1145"/>
      <c r="O121" s="2665"/>
      <c r="P121" s="2666"/>
      <c r="Q121" s="1146"/>
      <c r="R121" s="2665"/>
      <c r="S121" s="2666"/>
      <c r="T121" s="1147"/>
      <c r="U121" s="1148"/>
      <c r="V121" s="1149"/>
      <c r="W121" s="27">
        <f>30*G121</f>
        <v>180</v>
      </c>
    </row>
    <row r="122" spans="1:23" ht="20.25" customHeight="1" thickBot="1">
      <c r="A122" s="2839" t="s">
        <v>412</v>
      </c>
      <c r="B122" s="2845"/>
      <c r="C122" s="1134"/>
      <c r="D122" s="1135"/>
      <c r="E122" s="1135"/>
      <c r="F122" s="1136"/>
      <c r="G122" s="1150">
        <f>G107+G111+G118+G108+G119</f>
        <v>22.5</v>
      </c>
      <c r="H122" s="899">
        <f t="shared" si="7"/>
        <v>675</v>
      </c>
      <c r="I122" s="899">
        <f>I107+I108+I111+I118+I119</f>
        <v>52</v>
      </c>
      <c r="J122" s="899">
        <v>32</v>
      </c>
      <c r="K122" s="899">
        <v>4</v>
      </c>
      <c r="L122" s="899">
        <v>16</v>
      </c>
      <c r="M122" s="899">
        <f>H122-I122</f>
        <v>623</v>
      </c>
      <c r="N122" s="1151"/>
      <c r="O122" s="2606" t="s">
        <v>465</v>
      </c>
      <c r="P122" s="2581"/>
      <c r="Q122" s="1151" t="s">
        <v>486</v>
      </c>
      <c r="R122" s="2606" t="s">
        <v>487</v>
      </c>
      <c r="S122" s="2581"/>
      <c r="T122" s="1500"/>
      <c r="U122" s="1152"/>
      <c r="V122" s="1139"/>
      <c r="W122" s="27">
        <f>30*G122</f>
        <v>675</v>
      </c>
    </row>
    <row r="123" spans="1:22" ht="20.25" customHeight="1" thickBot="1">
      <c r="A123" s="1153"/>
      <c r="B123" s="1154"/>
      <c r="C123" s="718"/>
      <c r="D123" s="736"/>
      <c r="E123" s="737"/>
      <c r="F123" s="719"/>
      <c r="G123" s="1155"/>
      <c r="H123" s="1156"/>
      <c r="I123" s="1124"/>
      <c r="J123" s="742"/>
      <c r="K123" s="743"/>
      <c r="L123" s="744"/>
      <c r="M123" s="1505"/>
      <c r="N123" s="724"/>
      <c r="O123" s="2607"/>
      <c r="P123" s="2664"/>
      <c r="Q123" s="747"/>
      <c r="R123" s="2580"/>
      <c r="S123" s="2587"/>
      <c r="T123" s="730"/>
      <c r="U123" s="850"/>
      <c r="V123" s="1158"/>
    </row>
    <row r="124" spans="1:22" ht="19.5" customHeight="1" thickBot="1">
      <c r="A124" s="2860" t="s">
        <v>169</v>
      </c>
      <c r="B124" s="2861"/>
      <c r="C124" s="2861"/>
      <c r="D124" s="2861"/>
      <c r="E124" s="2861"/>
      <c r="F124" s="2861"/>
      <c r="G124" s="2861"/>
      <c r="H124" s="2861"/>
      <c r="I124" s="2861"/>
      <c r="J124" s="2861"/>
      <c r="K124" s="2861"/>
      <c r="L124" s="2861"/>
      <c r="M124" s="2861"/>
      <c r="N124" s="2861"/>
      <c r="O124" s="2861"/>
      <c r="P124" s="2861"/>
      <c r="Q124" s="2861"/>
      <c r="R124" s="2861"/>
      <c r="S124" s="2861"/>
      <c r="T124" s="2861"/>
      <c r="U124" s="2861"/>
      <c r="V124" s="2862"/>
    </row>
    <row r="125" spans="1:22" ht="19.5" customHeight="1" thickBot="1">
      <c r="A125" s="2858" t="s">
        <v>296</v>
      </c>
      <c r="B125" s="3047"/>
      <c r="C125" s="3047"/>
      <c r="D125" s="3047"/>
      <c r="E125" s="3047"/>
      <c r="F125" s="3047"/>
      <c r="G125" s="3047"/>
      <c r="H125" s="3047"/>
      <c r="I125" s="3047"/>
      <c r="J125" s="3047"/>
      <c r="K125" s="3047"/>
      <c r="L125" s="3047"/>
      <c r="M125" s="3047"/>
      <c r="N125" s="3047"/>
      <c r="O125" s="3047"/>
      <c r="P125" s="3047"/>
      <c r="Q125" s="3047"/>
      <c r="R125" s="3047"/>
      <c r="S125" s="3047"/>
      <c r="T125" s="3047"/>
      <c r="U125" s="3047"/>
      <c r="V125" s="3048"/>
    </row>
    <row r="126" spans="1:22" ht="19.5" customHeight="1" thickBot="1">
      <c r="A126" s="2859" t="s">
        <v>297</v>
      </c>
      <c r="B126" s="3049"/>
      <c r="C126" s="3049"/>
      <c r="D126" s="3049"/>
      <c r="E126" s="3049"/>
      <c r="F126" s="3049"/>
      <c r="G126" s="3049"/>
      <c r="H126" s="3049"/>
      <c r="I126" s="3049"/>
      <c r="J126" s="3049"/>
      <c r="K126" s="3049"/>
      <c r="L126" s="3049"/>
      <c r="M126" s="3049"/>
      <c r="N126" s="3049"/>
      <c r="O126" s="3049"/>
      <c r="P126" s="3049"/>
      <c r="Q126" s="3049"/>
      <c r="R126" s="3049"/>
      <c r="S126" s="3049"/>
      <c r="T126" s="3049"/>
      <c r="U126" s="3049"/>
      <c r="V126" s="3049"/>
    </row>
    <row r="127" spans="1:40" ht="31.5">
      <c r="A127" s="186" t="s">
        <v>173</v>
      </c>
      <c r="B127" s="415" t="s">
        <v>44</v>
      </c>
      <c r="C127" s="99"/>
      <c r="D127" s="99"/>
      <c r="E127" s="99"/>
      <c r="F127" s="235"/>
      <c r="G127" s="1514">
        <f>G128+G129</f>
        <v>4</v>
      </c>
      <c r="H127" s="237">
        <f>H128+H129</f>
        <v>120</v>
      </c>
      <c r="I127" s="238"/>
      <c r="J127" s="183"/>
      <c r="K127" s="99"/>
      <c r="L127" s="183"/>
      <c r="M127" s="687"/>
      <c r="N127" s="694"/>
      <c r="O127" s="2662"/>
      <c r="P127" s="2663"/>
      <c r="Q127" s="701"/>
      <c r="R127" s="2653"/>
      <c r="S127" s="2654"/>
      <c r="T127" s="690"/>
      <c r="U127" s="100"/>
      <c r="V127" s="239"/>
      <c r="Z127" s="2879" t="s">
        <v>30</v>
      </c>
      <c r="AA127" s="2879"/>
      <c r="AB127" s="2879"/>
      <c r="AC127" s="2879"/>
      <c r="AD127" s="2879" t="s">
        <v>31</v>
      </c>
      <c r="AE127" s="2879"/>
      <c r="AF127" s="2879"/>
      <c r="AG127" s="2879"/>
      <c r="AH127" s="2879" t="s">
        <v>32</v>
      </c>
      <c r="AI127" s="2879"/>
      <c r="AJ127" s="2879"/>
      <c r="AK127" s="2879"/>
      <c r="AL127" s="1263" t="s">
        <v>525</v>
      </c>
      <c r="AM127" s="1263" t="s">
        <v>526</v>
      </c>
      <c r="AN127" s="29" t="s">
        <v>517</v>
      </c>
    </row>
    <row r="128" spans="1:40" ht="15.75">
      <c r="A128" s="157"/>
      <c r="B128" s="122" t="s">
        <v>55</v>
      </c>
      <c r="C128" s="89"/>
      <c r="D128" s="89"/>
      <c r="E128" s="89"/>
      <c r="F128" s="155"/>
      <c r="G128" s="1515">
        <v>1</v>
      </c>
      <c r="H128" s="89">
        <f aca="true" t="shared" si="8" ref="H128:H135">G128*30</f>
        <v>30</v>
      </c>
      <c r="I128" s="156"/>
      <c r="J128" s="92"/>
      <c r="K128" s="89"/>
      <c r="L128" s="92"/>
      <c r="M128" s="688"/>
      <c r="N128" s="695"/>
      <c r="O128" s="2660"/>
      <c r="P128" s="2661"/>
      <c r="Q128" s="198"/>
      <c r="R128" s="2623"/>
      <c r="S128" s="2624"/>
      <c r="T128" s="691"/>
      <c r="U128" s="91"/>
      <c r="V128" s="148"/>
      <c r="Z128" s="2879" t="s">
        <v>520</v>
      </c>
      <c r="AA128" s="2879"/>
      <c r="AB128" s="2879" t="s">
        <v>522</v>
      </c>
      <c r="AC128" s="2879"/>
      <c r="AD128" s="2879" t="s">
        <v>523</v>
      </c>
      <c r="AE128" s="2879"/>
      <c r="AF128" s="2879" t="s">
        <v>524</v>
      </c>
      <c r="AG128" s="2879"/>
      <c r="AH128" s="2879" t="s">
        <v>527</v>
      </c>
      <c r="AI128" s="2879"/>
      <c r="AJ128" s="2879" t="s">
        <v>528</v>
      </c>
      <c r="AK128" s="2879"/>
      <c r="AL128" s="1263"/>
      <c r="AM128" s="1263"/>
      <c r="AN128" s="1273"/>
    </row>
    <row r="129" spans="1:40" ht="15.75">
      <c r="A129" s="145" t="s">
        <v>174</v>
      </c>
      <c r="B129" s="94" t="s">
        <v>56</v>
      </c>
      <c r="C129" s="89"/>
      <c r="D129" s="103">
        <v>6</v>
      </c>
      <c r="E129" s="103"/>
      <c r="F129" s="155"/>
      <c r="G129" s="1516">
        <v>3</v>
      </c>
      <c r="H129" s="89">
        <f t="shared" si="8"/>
        <v>90</v>
      </c>
      <c r="I129" s="158">
        <v>8</v>
      </c>
      <c r="J129" s="97" t="s">
        <v>127</v>
      </c>
      <c r="K129" s="103"/>
      <c r="L129" s="97"/>
      <c r="M129" s="689">
        <f>H129-I129</f>
        <v>82</v>
      </c>
      <c r="N129" s="695"/>
      <c r="O129" s="2660"/>
      <c r="P129" s="2661"/>
      <c r="Q129" s="198"/>
      <c r="R129" s="2623"/>
      <c r="S129" s="2624"/>
      <c r="T129" s="691"/>
      <c r="U129" s="159" t="s">
        <v>127</v>
      </c>
      <c r="V129" s="148"/>
      <c r="Z129" s="1263" t="s">
        <v>39</v>
      </c>
      <c r="AA129" s="1263" t="s">
        <v>521</v>
      </c>
      <c r="AB129" s="1263" t="s">
        <v>39</v>
      </c>
      <c r="AC129" s="1263" t="s">
        <v>521</v>
      </c>
      <c r="AD129" s="1263" t="s">
        <v>39</v>
      </c>
      <c r="AE129" s="1263" t="s">
        <v>521</v>
      </c>
      <c r="AF129" s="1263" t="s">
        <v>39</v>
      </c>
      <c r="AG129" s="1263" t="s">
        <v>521</v>
      </c>
      <c r="AH129" s="1263"/>
      <c r="AI129" s="1263"/>
      <c r="AJ129" s="1263"/>
      <c r="AK129" s="1263"/>
      <c r="AL129" s="1263"/>
      <c r="AM129" s="1263"/>
      <c r="AN129" s="1273"/>
    </row>
    <row r="130" spans="1:40" ht="31.5">
      <c r="A130" s="145" t="s">
        <v>175</v>
      </c>
      <c r="B130" s="402" t="s">
        <v>416</v>
      </c>
      <c r="C130" s="90"/>
      <c r="D130" s="90"/>
      <c r="E130" s="90"/>
      <c r="F130" s="88"/>
      <c r="G130" s="1517">
        <f>G131+G132</f>
        <v>9</v>
      </c>
      <c r="H130" s="90">
        <f t="shared" si="8"/>
        <v>270</v>
      </c>
      <c r="I130" s="160"/>
      <c r="J130" s="92"/>
      <c r="K130" s="92"/>
      <c r="L130" s="92"/>
      <c r="M130" s="688"/>
      <c r="N130" s="225"/>
      <c r="O130" s="2660"/>
      <c r="P130" s="2661"/>
      <c r="Q130" s="197"/>
      <c r="R130" s="2623"/>
      <c r="S130" s="2624"/>
      <c r="T130" s="692"/>
      <c r="U130" s="93"/>
      <c r="V130" s="149"/>
      <c r="Z130" s="1272"/>
      <c r="AA130" s="1272"/>
      <c r="AB130" s="1272"/>
      <c r="AC130" s="1272"/>
      <c r="AD130" s="1272"/>
      <c r="AE130" s="1272"/>
      <c r="AF130" s="1272"/>
      <c r="AG130" s="1272"/>
      <c r="AH130" s="1272"/>
      <c r="AI130" s="1272"/>
      <c r="AJ130" s="1272">
        <v>8</v>
      </c>
      <c r="AK130" s="1272"/>
      <c r="AL130" s="1272">
        <v>8</v>
      </c>
      <c r="AM130" s="1272"/>
      <c r="AN130" s="1269"/>
    </row>
    <row r="131" spans="1:40" ht="15.75">
      <c r="A131" s="161"/>
      <c r="B131" s="122" t="s">
        <v>55</v>
      </c>
      <c r="C131" s="90"/>
      <c r="D131" s="90"/>
      <c r="E131" s="90"/>
      <c r="F131" s="88"/>
      <c r="G131" s="1515">
        <v>3</v>
      </c>
      <c r="H131" s="89">
        <f t="shared" si="8"/>
        <v>90</v>
      </c>
      <c r="I131" s="160"/>
      <c r="J131" s="92"/>
      <c r="K131" s="92"/>
      <c r="L131" s="92"/>
      <c r="M131" s="688"/>
      <c r="N131" s="225"/>
      <c r="O131" s="2660"/>
      <c r="P131" s="2661"/>
      <c r="Q131" s="197"/>
      <c r="R131" s="2623"/>
      <c r="S131" s="2624"/>
      <c r="T131" s="692"/>
      <c r="U131" s="93"/>
      <c r="V131" s="149"/>
      <c r="Z131" s="1263"/>
      <c r="AA131" s="1263"/>
      <c r="AB131" s="1263"/>
      <c r="AC131" s="1263"/>
      <c r="AD131" s="1263"/>
      <c r="AE131" s="1263"/>
      <c r="AF131" s="1263"/>
      <c r="AG131" s="1263"/>
      <c r="AH131" s="1263"/>
      <c r="AI131" s="1263"/>
      <c r="AJ131" s="1263"/>
      <c r="AK131" s="1263"/>
      <c r="AL131" s="1263"/>
      <c r="AM131" s="1263"/>
      <c r="AN131" s="1269"/>
    </row>
    <row r="132" spans="1:40" ht="15.75">
      <c r="A132" s="145" t="s">
        <v>176</v>
      </c>
      <c r="B132" s="94" t="s">
        <v>56</v>
      </c>
      <c r="C132" s="95">
        <v>4</v>
      </c>
      <c r="D132" s="95"/>
      <c r="E132" s="95"/>
      <c r="F132" s="162"/>
      <c r="G132" s="1516">
        <v>6</v>
      </c>
      <c r="H132" s="95">
        <f t="shared" si="8"/>
        <v>180</v>
      </c>
      <c r="I132" s="158">
        <v>8</v>
      </c>
      <c r="J132" s="97" t="s">
        <v>127</v>
      </c>
      <c r="K132" s="103"/>
      <c r="L132" s="97"/>
      <c r="M132" s="689">
        <f>H132-I132</f>
        <v>172</v>
      </c>
      <c r="N132" s="696"/>
      <c r="O132" s="2660"/>
      <c r="P132" s="2661"/>
      <c r="Q132" s="229"/>
      <c r="R132" s="2609" t="s">
        <v>127</v>
      </c>
      <c r="S132" s="2610"/>
      <c r="T132" s="693"/>
      <c r="U132" s="98"/>
      <c r="V132" s="150"/>
      <c r="Z132" s="1263"/>
      <c r="AA132" s="1263"/>
      <c r="AB132" s="1263"/>
      <c r="AC132" s="1263"/>
      <c r="AD132" s="1263"/>
      <c r="AE132" s="1263"/>
      <c r="AF132" s="1263">
        <v>8</v>
      </c>
      <c r="AG132" s="1263"/>
      <c r="AH132" s="1263"/>
      <c r="AI132" s="1263"/>
      <c r="AJ132" s="1263"/>
      <c r="AK132" s="1263"/>
      <c r="AL132" s="1263">
        <v>8</v>
      </c>
      <c r="AM132" s="1263"/>
      <c r="AN132" s="1269"/>
    </row>
    <row r="133" spans="1:40" ht="20.25" customHeight="1">
      <c r="A133" s="145" t="s">
        <v>177</v>
      </c>
      <c r="B133" s="403" t="s">
        <v>298</v>
      </c>
      <c r="C133" s="95"/>
      <c r="D133" s="95"/>
      <c r="E133" s="95"/>
      <c r="F133" s="162"/>
      <c r="G133" s="1343">
        <f>G134+G135+G141</f>
        <v>16</v>
      </c>
      <c r="H133" s="95">
        <f t="shared" si="8"/>
        <v>480</v>
      </c>
      <c r="I133" s="163"/>
      <c r="J133" s="96"/>
      <c r="K133" s="96"/>
      <c r="L133" s="398"/>
      <c r="M133" s="689"/>
      <c r="N133" s="696"/>
      <c r="O133" s="2660"/>
      <c r="P133" s="2661"/>
      <c r="Q133" s="229"/>
      <c r="R133" s="2609"/>
      <c r="S133" s="2610"/>
      <c r="T133" s="693"/>
      <c r="U133" s="98"/>
      <c r="V133" s="150"/>
      <c r="Z133" s="1263"/>
      <c r="AA133" s="1263"/>
      <c r="AB133" s="1263"/>
      <c r="AC133" s="1263"/>
      <c r="AD133" s="1263"/>
      <c r="AE133" s="1263"/>
      <c r="AF133" s="1263"/>
      <c r="AG133" s="1263"/>
      <c r="AH133" s="1263"/>
      <c r="AI133" s="1263"/>
      <c r="AJ133" s="1263"/>
      <c r="AK133" s="1263"/>
      <c r="AL133" s="1263"/>
      <c r="AM133" s="1263"/>
      <c r="AN133" s="1269"/>
    </row>
    <row r="134" spans="1:40" ht="31.5">
      <c r="A134" s="145" t="s">
        <v>178</v>
      </c>
      <c r="B134" s="416" t="s">
        <v>299</v>
      </c>
      <c r="C134" s="95"/>
      <c r="D134" s="95"/>
      <c r="E134" s="95"/>
      <c r="F134" s="162"/>
      <c r="G134" s="1344">
        <v>3.5</v>
      </c>
      <c r="H134" s="405">
        <f t="shared" si="8"/>
        <v>105</v>
      </c>
      <c r="I134" s="163"/>
      <c r="J134" s="96"/>
      <c r="K134" s="96"/>
      <c r="L134" s="398"/>
      <c r="M134" s="689"/>
      <c r="N134" s="696"/>
      <c r="O134" s="2660"/>
      <c r="P134" s="2661"/>
      <c r="Q134" s="229"/>
      <c r="R134" s="2609"/>
      <c r="S134" s="2610"/>
      <c r="T134" s="693"/>
      <c r="U134" s="98"/>
      <c r="V134" s="150"/>
      <c r="Z134" s="1263"/>
      <c r="AA134" s="1263"/>
      <c r="AB134" s="1263"/>
      <c r="AC134" s="1263"/>
      <c r="AD134" s="1263"/>
      <c r="AE134" s="1263"/>
      <c r="AF134" s="1263"/>
      <c r="AG134" s="1263"/>
      <c r="AH134" s="1263"/>
      <c r="AI134" s="1263"/>
      <c r="AJ134" s="1263"/>
      <c r="AK134" s="1263"/>
      <c r="AL134" s="1263"/>
      <c r="AM134" s="1263"/>
      <c r="AN134" s="1269"/>
    </row>
    <row r="135" spans="1:40" ht="31.5">
      <c r="A135" s="145" t="s">
        <v>307</v>
      </c>
      <c r="B135" s="417" t="s">
        <v>41</v>
      </c>
      <c r="C135" s="90"/>
      <c r="D135" s="123"/>
      <c r="E135" s="123"/>
      <c r="F135" s="90"/>
      <c r="G135" s="1345">
        <f>G136+G137+G139+G140</f>
        <v>7</v>
      </c>
      <c r="H135" s="405">
        <f t="shared" si="8"/>
        <v>210</v>
      </c>
      <c r="I135" s="160"/>
      <c r="J135" s="92"/>
      <c r="K135" s="90"/>
      <c r="L135" s="92"/>
      <c r="M135" s="688"/>
      <c r="N135" s="225"/>
      <c r="O135" s="2660"/>
      <c r="P135" s="2661"/>
      <c r="Q135" s="197"/>
      <c r="R135" s="2609"/>
      <c r="S135" s="2610"/>
      <c r="T135" s="698"/>
      <c r="U135" s="93"/>
      <c r="V135" s="149"/>
      <c r="Z135" s="1263"/>
      <c r="AA135" s="1263"/>
      <c r="AB135" s="1263"/>
      <c r="AC135" s="1263"/>
      <c r="AD135" s="1263"/>
      <c r="AE135" s="1263"/>
      <c r="AF135" s="1263"/>
      <c r="AG135" s="1263"/>
      <c r="AH135" s="1263"/>
      <c r="AI135" s="1263"/>
      <c r="AJ135" s="1263"/>
      <c r="AK135" s="1263"/>
      <c r="AL135" s="1263"/>
      <c r="AM135" s="1263"/>
      <c r="AN135" s="1269"/>
    </row>
    <row r="136" spans="1:40" ht="15.75">
      <c r="A136" s="144"/>
      <c r="B136" s="122"/>
      <c r="C136" s="90"/>
      <c r="D136" s="123"/>
      <c r="E136" s="123"/>
      <c r="F136" s="90"/>
      <c r="G136" s="1345"/>
      <c r="H136" s="90"/>
      <c r="I136" s="160"/>
      <c r="J136" s="92"/>
      <c r="K136" s="90"/>
      <c r="L136" s="92"/>
      <c r="M136" s="688"/>
      <c r="N136" s="225"/>
      <c r="O136" s="2660"/>
      <c r="P136" s="2661"/>
      <c r="Q136" s="197"/>
      <c r="R136" s="2609"/>
      <c r="S136" s="2610"/>
      <c r="T136" s="698"/>
      <c r="U136" s="93"/>
      <c r="V136" s="149"/>
      <c r="Z136" s="1263"/>
      <c r="AA136" s="1263"/>
      <c r="AB136" s="1263"/>
      <c r="AC136" s="1263"/>
      <c r="AD136" s="1263"/>
      <c r="AE136" s="1263"/>
      <c r="AF136" s="1263"/>
      <c r="AG136" s="1263"/>
      <c r="AH136" s="1263"/>
      <c r="AI136" s="1263"/>
      <c r="AJ136" s="1263"/>
      <c r="AK136" s="1263"/>
      <c r="AL136" s="1263"/>
      <c r="AM136" s="1263"/>
      <c r="AN136" s="1269"/>
    </row>
    <row r="137" spans="1:40" ht="15.75">
      <c r="A137" s="145" t="s">
        <v>308</v>
      </c>
      <c r="B137" s="94" t="s">
        <v>56</v>
      </c>
      <c r="C137" s="95">
        <v>5</v>
      </c>
      <c r="D137" s="125"/>
      <c r="E137" s="125"/>
      <c r="F137" s="95"/>
      <c r="G137" s="1346">
        <v>5.5</v>
      </c>
      <c r="H137" s="90">
        <f>G137*30</f>
        <v>165</v>
      </c>
      <c r="I137" s="163">
        <v>14</v>
      </c>
      <c r="J137" s="96" t="s">
        <v>127</v>
      </c>
      <c r="K137" s="95" t="s">
        <v>54</v>
      </c>
      <c r="L137" s="96"/>
      <c r="M137" s="689">
        <f>H137-I137</f>
        <v>151</v>
      </c>
      <c r="N137" s="225"/>
      <c r="O137" s="2660"/>
      <c r="P137" s="2661"/>
      <c r="Q137" s="197"/>
      <c r="R137" s="2609"/>
      <c r="S137" s="2610"/>
      <c r="T137" s="699" t="s">
        <v>129</v>
      </c>
      <c r="U137" s="93"/>
      <c r="V137" s="149"/>
      <c r="Z137" s="1263"/>
      <c r="AA137" s="1263"/>
      <c r="AB137" s="1263"/>
      <c r="AC137" s="1263"/>
      <c r="AD137" s="1263"/>
      <c r="AE137" s="1263"/>
      <c r="AF137" s="1263"/>
      <c r="AG137" s="1263"/>
      <c r="AH137" s="1263">
        <v>8</v>
      </c>
      <c r="AI137" s="1263">
        <v>6</v>
      </c>
      <c r="AJ137" s="1263"/>
      <c r="AK137" s="1263"/>
      <c r="AL137" s="1263">
        <v>8</v>
      </c>
      <c r="AM137" s="1263"/>
      <c r="AN137" s="1269">
        <v>6</v>
      </c>
    </row>
    <row r="138" spans="1:40" ht="15.75">
      <c r="A138" s="145"/>
      <c r="B138" s="417"/>
      <c r="C138" s="90"/>
      <c r="D138" s="123"/>
      <c r="E138" s="123"/>
      <c r="F138" s="90"/>
      <c r="G138" s="1345"/>
      <c r="H138" s="90"/>
      <c r="I138" s="160"/>
      <c r="J138" s="92"/>
      <c r="K138" s="90"/>
      <c r="L138" s="92"/>
      <c r="M138" s="688"/>
      <c r="N138" s="225"/>
      <c r="O138" s="2660"/>
      <c r="P138" s="2661"/>
      <c r="Q138" s="197"/>
      <c r="R138" s="2609"/>
      <c r="S138" s="2610"/>
      <c r="T138" s="692"/>
      <c r="U138" s="93"/>
      <c r="V138" s="149"/>
      <c r="Z138" s="1263"/>
      <c r="AA138" s="1263"/>
      <c r="AB138" s="1263"/>
      <c r="AC138" s="1263"/>
      <c r="AD138" s="1263"/>
      <c r="AE138" s="1263"/>
      <c r="AF138" s="1263"/>
      <c r="AG138" s="1263"/>
      <c r="AH138" s="1263"/>
      <c r="AI138" s="1263"/>
      <c r="AJ138" s="1263"/>
      <c r="AK138" s="1263"/>
      <c r="AL138" s="1263"/>
      <c r="AM138" s="1263"/>
      <c r="AN138" s="1269"/>
    </row>
    <row r="139" spans="1:40" ht="15.75">
      <c r="A139" s="144"/>
      <c r="B139" s="122"/>
      <c r="C139" s="90"/>
      <c r="D139" s="123"/>
      <c r="E139" s="123"/>
      <c r="F139" s="90"/>
      <c r="G139" s="1345"/>
      <c r="H139" s="90"/>
      <c r="I139" s="160"/>
      <c r="J139" s="92"/>
      <c r="K139" s="90"/>
      <c r="L139" s="92"/>
      <c r="M139" s="688"/>
      <c r="N139" s="225"/>
      <c r="O139" s="2660"/>
      <c r="P139" s="2661"/>
      <c r="Q139" s="197"/>
      <c r="R139" s="2609"/>
      <c r="S139" s="2610"/>
      <c r="T139" s="692"/>
      <c r="U139" s="93"/>
      <c r="V139" s="149"/>
      <c r="Z139" s="1263"/>
      <c r="AA139" s="1263"/>
      <c r="AB139" s="1263"/>
      <c r="AC139" s="1263"/>
      <c r="AD139" s="1263"/>
      <c r="AE139" s="1263"/>
      <c r="AF139" s="1263"/>
      <c r="AG139" s="1263"/>
      <c r="AH139" s="1263"/>
      <c r="AI139" s="1263"/>
      <c r="AJ139" s="1263"/>
      <c r="AK139" s="1263"/>
      <c r="AL139" s="1263"/>
      <c r="AM139" s="1263"/>
      <c r="AN139" s="1269"/>
    </row>
    <row r="140" spans="1:40" ht="31.5">
      <c r="A140" s="145" t="s">
        <v>309</v>
      </c>
      <c r="B140" s="417" t="s">
        <v>83</v>
      </c>
      <c r="C140" s="90"/>
      <c r="D140" s="123"/>
      <c r="E140" s="123"/>
      <c r="F140" s="95">
        <v>6</v>
      </c>
      <c r="G140" s="95">
        <v>1.5</v>
      </c>
      <c r="H140" s="90">
        <f>G140*30</f>
        <v>45</v>
      </c>
      <c r="I140" s="163">
        <v>4</v>
      </c>
      <c r="J140" s="96"/>
      <c r="K140" s="95"/>
      <c r="L140" s="96" t="s">
        <v>469</v>
      </c>
      <c r="M140" s="689">
        <f>H140-I140</f>
        <v>41</v>
      </c>
      <c r="N140" s="225"/>
      <c r="O140" s="2660"/>
      <c r="P140" s="2661"/>
      <c r="Q140" s="197"/>
      <c r="R140" s="2609"/>
      <c r="S140" s="2610"/>
      <c r="T140" s="692"/>
      <c r="U140" s="98" t="s">
        <v>116</v>
      </c>
      <c r="V140" s="149"/>
      <c r="Z140" s="1263"/>
      <c r="AA140" s="1263"/>
      <c r="AB140" s="1263"/>
      <c r="AC140" s="1263"/>
      <c r="AD140" s="1263"/>
      <c r="AE140" s="1263"/>
      <c r="AF140" s="1263"/>
      <c r="AG140" s="1263"/>
      <c r="AH140" s="1263"/>
      <c r="AI140" s="1263"/>
      <c r="AJ140" s="1263">
        <v>4</v>
      </c>
      <c r="AK140" s="1263"/>
      <c r="AL140" s="1263"/>
      <c r="AM140" s="1263">
        <v>4</v>
      </c>
      <c r="AN140" s="1269"/>
    </row>
    <row r="141" spans="1:40" ht="31.5">
      <c r="A141" s="145" t="s">
        <v>311</v>
      </c>
      <c r="B141" s="417" t="s">
        <v>42</v>
      </c>
      <c r="C141" s="90"/>
      <c r="D141" s="90"/>
      <c r="E141" s="90"/>
      <c r="F141" s="88"/>
      <c r="G141" s="90">
        <v>5.5</v>
      </c>
      <c r="H141" s="90">
        <f>G141*30</f>
        <v>165</v>
      </c>
      <c r="I141" s="160"/>
      <c r="J141" s="92"/>
      <c r="K141" s="90"/>
      <c r="L141" s="92"/>
      <c r="M141" s="688"/>
      <c r="N141" s="225"/>
      <c r="O141" s="2660"/>
      <c r="P141" s="2661"/>
      <c r="Q141" s="197"/>
      <c r="R141" s="2609"/>
      <c r="S141" s="2610"/>
      <c r="T141" s="693"/>
      <c r="U141" s="93"/>
      <c r="V141" s="149"/>
      <c r="Z141" s="1263"/>
      <c r="AA141" s="1263"/>
      <c r="AB141" s="1263"/>
      <c r="AC141" s="1263"/>
      <c r="AD141" s="1263"/>
      <c r="AE141" s="1263"/>
      <c r="AF141" s="1263"/>
      <c r="AG141" s="1263"/>
      <c r="AH141" s="1263"/>
      <c r="AI141" s="1263"/>
      <c r="AJ141" s="1263"/>
      <c r="AK141" s="1263"/>
      <c r="AL141" s="1263"/>
      <c r="AM141" s="1263"/>
      <c r="AN141" s="1269"/>
    </row>
    <row r="142" spans="1:40" ht="15.75">
      <c r="A142" s="144"/>
      <c r="B142" s="122" t="s">
        <v>55</v>
      </c>
      <c r="C142" s="90"/>
      <c r="D142" s="90"/>
      <c r="E142" s="90"/>
      <c r="F142" s="88"/>
      <c r="G142" s="90">
        <v>1.5</v>
      </c>
      <c r="H142" s="90">
        <f>G142*30</f>
        <v>45</v>
      </c>
      <c r="I142" s="163"/>
      <c r="J142" s="96"/>
      <c r="K142" s="95"/>
      <c r="L142" s="96"/>
      <c r="M142" s="689"/>
      <c r="N142" s="225"/>
      <c r="O142" s="2660"/>
      <c r="P142" s="2661"/>
      <c r="Q142" s="197"/>
      <c r="R142" s="2609"/>
      <c r="S142" s="2610"/>
      <c r="T142" s="693"/>
      <c r="U142" s="93"/>
      <c r="V142" s="149"/>
      <c r="Z142" s="1263"/>
      <c r="AA142" s="1263"/>
      <c r="AB142" s="1263"/>
      <c r="AC142" s="1263"/>
      <c r="AD142" s="1263"/>
      <c r="AE142" s="1263"/>
      <c r="AF142" s="1263"/>
      <c r="AG142" s="1263"/>
      <c r="AH142" s="1263"/>
      <c r="AI142" s="1263"/>
      <c r="AJ142" s="1263"/>
      <c r="AK142" s="1263"/>
      <c r="AL142" s="1263"/>
      <c r="AM142" s="1263"/>
      <c r="AN142" s="1269"/>
    </row>
    <row r="143" spans="1:40" s="30" customFormat="1" ht="18" customHeight="1">
      <c r="A143" s="145" t="s">
        <v>312</v>
      </c>
      <c r="B143" s="94" t="s">
        <v>56</v>
      </c>
      <c r="C143" s="95">
        <v>6</v>
      </c>
      <c r="D143" s="127"/>
      <c r="E143" s="127"/>
      <c r="F143" s="95"/>
      <c r="G143" s="95">
        <v>4</v>
      </c>
      <c r="H143" s="90">
        <f>G143*30</f>
        <v>120</v>
      </c>
      <c r="I143" s="163">
        <v>14</v>
      </c>
      <c r="J143" s="96" t="s">
        <v>127</v>
      </c>
      <c r="K143" s="95" t="s">
        <v>54</v>
      </c>
      <c r="L143" s="96"/>
      <c r="M143" s="689">
        <f>H143-I143</f>
        <v>106</v>
      </c>
      <c r="N143" s="696"/>
      <c r="O143" s="2660"/>
      <c r="P143" s="2661"/>
      <c r="Q143" s="229"/>
      <c r="R143" s="2609"/>
      <c r="S143" s="2610"/>
      <c r="T143" s="693"/>
      <c r="U143" s="164" t="s">
        <v>129</v>
      </c>
      <c r="V143" s="150"/>
      <c r="Z143" s="1268"/>
      <c r="AA143" s="1268"/>
      <c r="AB143" s="1268"/>
      <c r="AC143" s="1268"/>
      <c r="AD143" s="1268"/>
      <c r="AE143" s="1268"/>
      <c r="AF143" s="1268"/>
      <c r="AG143" s="1268"/>
      <c r="AH143" s="1268"/>
      <c r="AI143" s="1268"/>
      <c r="AJ143" s="1268">
        <v>8</v>
      </c>
      <c r="AK143" s="1268">
        <v>6</v>
      </c>
      <c r="AL143" s="1268">
        <v>8</v>
      </c>
      <c r="AM143" s="1268"/>
      <c r="AN143" s="1270">
        <v>6</v>
      </c>
    </row>
    <row r="144" spans="1:40" ht="15.75">
      <c r="A144" s="145" t="s">
        <v>179</v>
      </c>
      <c r="B144" s="402" t="s">
        <v>300</v>
      </c>
      <c r="C144" s="95"/>
      <c r="D144" s="95"/>
      <c r="E144" s="95"/>
      <c r="F144" s="162"/>
      <c r="G144" s="1516">
        <f>G145+G148</f>
        <v>11.5</v>
      </c>
      <c r="H144" s="90">
        <f>G144*30</f>
        <v>345</v>
      </c>
      <c r="I144" s="163"/>
      <c r="J144" s="96"/>
      <c r="K144" s="96"/>
      <c r="L144" s="398"/>
      <c r="M144" s="689"/>
      <c r="N144" s="696"/>
      <c r="O144" s="2660"/>
      <c r="P144" s="2661"/>
      <c r="Q144" s="229"/>
      <c r="R144" s="2609"/>
      <c r="S144" s="2610"/>
      <c r="T144" s="693"/>
      <c r="U144" s="98"/>
      <c r="V144" s="150"/>
      <c r="Z144" s="1263"/>
      <c r="AA144" s="1263"/>
      <c r="AB144" s="1263"/>
      <c r="AC144" s="1263"/>
      <c r="AD144" s="1263"/>
      <c r="AE144" s="1263"/>
      <c r="AF144" s="1263"/>
      <c r="AG144" s="1263"/>
      <c r="AH144" s="1263"/>
      <c r="AI144" s="1263"/>
      <c r="AJ144" s="1263"/>
      <c r="AK144" s="1263"/>
      <c r="AL144" s="1263"/>
      <c r="AM144" s="1263"/>
      <c r="AN144" s="1269"/>
    </row>
    <row r="145" spans="1:40" ht="15.75">
      <c r="A145" s="145" t="s">
        <v>180</v>
      </c>
      <c r="B145" s="417" t="s">
        <v>69</v>
      </c>
      <c r="C145" s="90"/>
      <c r="D145" s="90"/>
      <c r="E145" s="90"/>
      <c r="F145" s="88"/>
      <c r="G145" s="1518">
        <f>G146+G147</f>
        <v>6</v>
      </c>
      <c r="H145" s="90">
        <v>180</v>
      </c>
      <c r="I145" s="160"/>
      <c r="J145" s="92"/>
      <c r="K145" s="92"/>
      <c r="L145" s="92"/>
      <c r="M145" s="688"/>
      <c r="N145" s="225"/>
      <c r="O145" s="2660"/>
      <c r="P145" s="2661"/>
      <c r="Q145" s="197"/>
      <c r="R145" s="2609"/>
      <c r="S145" s="2610"/>
      <c r="T145" s="692"/>
      <c r="U145" s="93"/>
      <c r="V145" s="149"/>
      <c r="Z145" s="1263"/>
      <c r="AA145" s="1263"/>
      <c r="AB145" s="1263"/>
      <c r="AC145" s="1263"/>
      <c r="AD145" s="1263"/>
      <c r="AE145" s="1263"/>
      <c r="AF145" s="1263"/>
      <c r="AG145" s="1263"/>
      <c r="AH145" s="1263"/>
      <c r="AI145" s="1263"/>
      <c r="AJ145" s="1263"/>
      <c r="AK145" s="1263"/>
      <c r="AL145" s="1263"/>
      <c r="AM145" s="1263"/>
      <c r="AN145" s="1269"/>
    </row>
    <row r="146" spans="1:40" ht="15.75">
      <c r="A146" s="144"/>
      <c r="B146" s="122" t="s">
        <v>55</v>
      </c>
      <c r="C146" s="90"/>
      <c r="D146" s="90"/>
      <c r="E146" s="90"/>
      <c r="F146" s="88"/>
      <c r="G146" s="1518">
        <v>1</v>
      </c>
      <c r="H146" s="90">
        <f aca="true" t="shared" si="9" ref="H146:H157">G146*30</f>
        <v>30</v>
      </c>
      <c r="I146" s="160"/>
      <c r="J146" s="92"/>
      <c r="K146" s="92"/>
      <c r="L146" s="92"/>
      <c r="M146" s="688"/>
      <c r="N146" s="225"/>
      <c r="O146" s="2660"/>
      <c r="P146" s="2661"/>
      <c r="Q146" s="197"/>
      <c r="R146" s="2609"/>
      <c r="S146" s="2610"/>
      <c r="T146" s="692"/>
      <c r="U146" s="93"/>
      <c r="V146" s="149"/>
      <c r="Z146" s="1263"/>
      <c r="AA146" s="1263"/>
      <c r="AB146" s="1263"/>
      <c r="AC146" s="1263"/>
      <c r="AD146" s="1263"/>
      <c r="AE146" s="1263"/>
      <c r="AF146" s="1263"/>
      <c r="AG146" s="1263"/>
      <c r="AH146" s="1263"/>
      <c r="AI146" s="1263"/>
      <c r="AJ146" s="1263"/>
      <c r="AK146" s="1263"/>
      <c r="AL146" s="1263"/>
      <c r="AM146" s="1263"/>
      <c r="AN146" s="1269"/>
    </row>
    <row r="147" spans="1:40" s="58" customFormat="1" ht="15.75">
      <c r="A147" s="145" t="s">
        <v>313</v>
      </c>
      <c r="B147" s="94" t="s">
        <v>56</v>
      </c>
      <c r="C147" s="95">
        <v>3</v>
      </c>
      <c r="D147" s="95"/>
      <c r="E147" s="95"/>
      <c r="F147" s="162"/>
      <c r="G147" s="1519">
        <v>5</v>
      </c>
      <c r="H147" s="95">
        <f t="shared" si="9"/>
        <v>150</v>
      </c>
      <c r="I147" s="116">
        <v>10</v>
      </c>
      <c r="J147" s="114" t="s">
        <v>127</v>
      </c>
      <c r="K147" s="117"/>
      <c r="L147" s="98" t="s">
        <v>128</v>
      </c>
      <c r="M147" s="689">
        <f>H147-I147</f>
        <v>140</v>
      </c>
      <c r="N147" s="696"/>
      <c r="O147" s="2660"/>
      <c r="P147" s="2661"/>
      <c r="Q147" s="682" t="s">
        <v>263</v>
      </c>
      <c r="R147" s="2609"/>
      <c r="S147" s="2610"/>
      <c r="T147" s="693"/>
      <c r="U147" s="98"/>
      <c r="V147" s="150"/>
      <c r="Z147" s="1264"/>
      <c r="AA147" s="1264"/>
      <c r="AB147" s="1264"/>
      <c r="AC147" s="1264"/>
      <c r="AD147" s="1264">
        <v>8</v>
      </c>
      <c r="AE147" s="1264">
        <v>2</v>
      </c>
      <c r="AF147" s="1264"/>
      <c r="AG147" s="1264"/>
      <c r="AH147" s="1264"/>
      <c r="AI147" s="1264"/>
      <c r="AJ147" s="1264"/>
      <c r="AK147" s="1264"/>
      <c r="AL147" s="1264">
        <v>8</v>
      </c>
      <c r="AM147" s="1264">
        <v>2</v>
      </c>
      <c r="AN147" s="1271"/>
    </row>
    <row r="148" spans="1:40" ht="31.5">
      <c r="A148" s="145" t="s">
        <v>314</v>
      </c>
      <c r="B148" s="417" t="s">
        <v>40</v>
      </c>
      <c r="C148" s="90"/>
      <c r="D148" s="90"/>
      <c r="E148" s="90"/>
      <c r="F148" s="88"/>
      <c r="G148" s="1518">
        <f>G149+G150</f>
        <v>5.5</v>
      </c>
      <c r="H148" s="90">
        <f t="shared" si="9"/>
        <v>165</v>
      </c>
      <c r="I148" s="160"/>
      <c r="J148" s="92"/>
      <c r="K148" s="90"/>
      <c r="L148" s="92"/>
      <c r="M148" s="688"/>
      <c r="N148" s="225"/>
      <c r="O148" s="2660"/>
      <c r="P148" s="2661"/>
      <c r="Q148" s="197"/>
      <c r="R148" s="2609"/>
      <c r="S148" s="2610"/>
      <c r="T148" s="692"/>
      <c r="U148" s="93"/>
      <c r="V148" s="149"/>
      <c r="Z148" s="1263"/>
      <c r="AA148" s="1263"/>
      <c r="AB148" s="1263"/>
      <c r="AC148" s="1263"/>
      <c r="AD148" s="1263"/>
      <c r="AE148" s="1263"/>
      <c r="AF148" s="1263"/>
      <c r="AG148" s="1263"/>
      <c r="AH148" s="1263"/>
      <c r="AI148" s="1263"/>
      <c r="AJ148" s="1263"/>
      <c r="AK148" s="1263"/>
      <c r="AL148" s="1263"/>
      <c r="AM148" s="1263"/>
      <c r="AN148" s="1269"/>
    </row>
    <row r="149" spans="1:40" ht="15.75">
      <c r="A149" s="144"/>
      <c r="B149" s="122" t="s">
        <v>55</v>
      </c>
      <c r="C149" s="90"/>
      <c r="D149" s="90"/>
      <c r="E149" s="90"/>
      <c r="F149" s="88"/>
      <c r="G149" s="1518">
        <v>1.5</v>
      </c>
      <c r="H149" s="90">
        <f t="shared" si="9"/>
        <v>45</v>
      </c>
      <c r="I149" s="160"/>
      <c r="J149" s="92"/>
      <c r="K149" s="90"/>
      <c r="L149" s="92"/>
      <c r="M149" s="688"/>
      <c r="N149" s="225"/>
      <c r="O149" s="2660"/>
      <c r="P149" s="2661"/>
      <c r="Q149" s="197"/>
      <c r="R149" s="2609"/>
      <c r="S149" s="2610"/>
      <c r="T149" s="692"/>
      <c r="U149" s="93"/>
      <c r="V149" s="149"/>
      <c r="Z149" s="1263"/>
      <c r="AA149" s="1263"/>
      <c r="AB149" s="1263"/>
      <c r="AC149" s="1263"/>
      <c r="AD149" s="1263"/>
      <c r="AE149" s="1263"/>
      <c r="AF149" s="1263"/>
      <c r="AG149" s="1263"/>
      <c r="AH149" s="1263"/>
      <c r="AI149" s="1263"/>
      <c r="AJ149" s="1263"/>
      <c r="AK149" s="1263"/>
      <c r="AL149" s="1263"/>
      <c r="AM149" s="1263"/>
      <c r="AN149" s="1269"/>
    </row>
    <row r="150" spans="1:40" ht="15.75">
      <c r="A150" s="145" t="s">
        <v>315</v>
      </c>
      <c r="B150" s="94" t="s">
        <v>56</v>
      </c>
      <c r="C150" s="95">
        <v>5</v>
      </c>
      <c r="D150" s="90"/>
      <c r="E150" s="90"/>
      <c r="F150" s="88"/>
      <c r="G150" s="1519">
        <v>4</v>
      </c>
      <c r="H150" s="95">
        <f t="shared" si="9"/>
        <v>120</v>
      </c>
      <c r="I150" s="116">
        <v>10</v>
      </c>
      <c r="J150" s="114" t="s">
        <v>127</v>
      </c>
      <c r="K150" s="117"/>
      <c r="L150" s="98" t="s">
        <v>128</v>
      </c>
      <c r="M150" s="689">
        <f>H150-I150</f>
        <v>110</v>
      </c>
      <c r="N150" s="225"/>
      <c r="O150" s="2660"/>
      <c r="P150" s="2661"/>
      <c r="Q150" s="197"/>
      <c r="R150" s="2609"/>
      <c r="S150" s="2610"/>
      <c r="T150" s="422" t="s">
        <v>263</v>
      </c>
      <c r="U150" s="93"/>
      <c r="V150" s="149"/>
      <c r="Z150" s="1263"/>
      <c r="AA150" s="1263"/>
      <c r="AB150" s="1263"/>
      <c r="AC150" s="1263"/>
      <c r="AD150" s="1263"/>
      <c r="AE150" s="1263"/>
      <c r="AF150" s="1263"/>
      <c r="AG150" s="1263"/>
      <c r="AH150" s="1263">
        <v>8</v>
      </c>
      <c r="AI150" s="1263">
        <v>2</v>
      </c>
      <c r="AJ150" s="1263"/>
      <c r="AK150" s="1263"/>
      <c r="AL150" s="1263">
        <v>8</v>
      </c>
      <c r="AM150" s="1263">
        <v>2</v>
      </c>
      <c r="AN150" s="1269"/>
    </row>
    <row r="151" spans="1:40" ht="31.5">
      <c r="A151" s="145" t="s">
        <v>181</v>
      </c>
      <c r="B151" s="402" t="s">
        <v>301</v>
      </c>
      <c r="C151" s="95"/>
      <c r="D151" s="95"/>
      <c r="E151" s="95"/>
      <c r="F151" s="162"/>
      <c r="G151" s="1516">
        <f>G152+G155</f>
        <v>11.5</v>
      </c>
      <c r="H151" s="95">
        <f t="shared" si="9"/>
        <v>345</v>
      </c>
      <c r="I151" s="163"/>
      <c r="J151" s="96"/>
      <c r="K151" s="96"/>
      <c r="L151" s="398"/>
      <c r="M151" s="689"/>
      <c r="N151" s="696"/>
      <c r="O151" s="2660"/>
      <c r="P151" s="2661"/>
      <c r="Q151" s="229"/>
      <c r="R151" s="2609"/>
      <c r="S151" s="2610"/>
      <c r="T151" s="693"/>
      <c r="U151" s="98"/>
      <c r="V151" s="150"/>
      <c r="Z151" s="1263"/>
      <c r="AA151" s="1263"/>
      <c r="AB151" s="1263"/>
      <c r="AC151" s="1263"/>
      <c r="AD151" s="1263"/>
      <c r="AE151" s="1263"/>
      <c r="AF151" s="1263"/>
      <c r="AG151" s="1263"/>
      <c r="AH151" s="1263"/>
      <c r="AI151" s="1263"/>
      <c r="AJ151" s="1263"/>
      <c r="AK151" s="1263"/>
      <c r="AL151" s="1263"/>
      <c r="AM151" s="1263"/>
      <c r="AN151" s="1269"/>
    </row>
    <row r="152" spans="1:40" ht="30.75" customHeight="1">
      <c r="A152" s="145" t="s">
        <v>182</v>
      </c>
      <c r="B152" s="417" t="s">
        <v>71</v>
      </c>
      <c r="C152" s="90"/>
      <c r="D152" s="90"/>
      <c r="E152" s="90"/>
      <c r="F152" s="88"/>
      <c r="G152" s="1518">
        <f>G153+G154</f>
        <v>6</v>
      </c>
      <c r="H152" s="90">
        <f t="shared" si="9"/>
        <v>180</v>
      </c>
      <c r="I152" s="160"/>
      <c r="J152" s="92"/>
      <c r="K152" s="92"/>
      <c r="L152" s="92"/>
      <c r="M152" s="688"/>
      <c r="N152" s="225"/>
      <c r="O152" s="2660"/>
      <c r="P152" s="2661"/>
      <c r="Q152" s="197"/>
      <c r="R152" s="2609"/>
      <c r="S152" s="2610"/>
      <c r="T152" s="692"/>
      <c r="U152" s="93"/>
      <c r="V152" s="149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3"/>
      <c r="AJ152" s="1263"/>
      <c r="AK152" s="1263"/>
      <c r="AL152" s="1263"/>
      <c r="AM152" s="1263"/>
      <c r="AN152" s="1269"/>
    </row>
    <row r="153" spans="1:40" ht="15.75">
      <c r="A153" s="161"/>
      <c r="B153" s="122" t="s">
        <v>55</v>
      </c>
      <c r="C153" s="90"/>
      <c r="D153" s="90"/>
      <c r="E153" s="90"/>
      <c r="F153" s="88"/>
      <c r="G153" s="1518">
        <v>1.5</v>
      </c>
      <c r="H153" s="90">
        <f t="shared" si="9"/>
        <v>45</v>
      </c>
      <c r="I153" s="160"/>
      <c r="J153" s="92"/>
      <c r="K153" s="92"/>
      <c r="L153" s="92"/>
      <c r="M153" s="688"/>
      <c r="N153" s="225"/>
      <c r="O153" s="2660"/>
      <c r="P153" s="2661"/>
      <c r="Q153" s="197"/>
      <c r="R153" s="2609"/>
      <c r="S153" s="2610"/>
      <c r="T153" s="692"/>
      <c r="U153" s="93"/>
      <c r="V153" s="149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3"/>
      <c r="AJ153" s="1263"/>
      <c r="AK153" s="1263"/>
      <c r="AL153" s="1263"/>
      <c r="AM153" s="1263"/>
      <c r="AN153" s="1269"/>
    </row>
    <row r="154" spans="1:40" s="58" customFormat="1" ht="15.75">
      <c r="A154" s="145" t="s">
        <v>316</v>
      </c>
      <c r="B154" s="94" t="s">
        <v>56</v>
      </c>
      <c r="C154" s="95">
        <v>4</v>
      </c>
      <c r="D154" s="95"/>
      <c r="E154" s="95"/>
      <c r="F154" s="162"/>
      <c r="G154" s="1519">
        <v>4.5</v>
      </c>
      <c r="H154" s="95">
        <f t="shared" si="9"/>
        <v>135</v>
      </c>
      <c r="I154" s="116">
        <v>10</v>
      </c>
      <c r="J154" s="114" t="s">
        <v>127</v>
      </c>
      <c r="K154" s="117"/>
      <c r="L154" s="98" t="s">
        <v>128</v>
      </c>
      <c r="M154" s="689">
        <f>H154-I154</f>
        <v>125</v>
      </c>
      <c r="N154" s="696"/>
      <c r="O154" s="2660"/>
      <c r="P154" s="2661"/>
      <c r="Q154" s="229"/>
      <c r="R154" s="3050" t="s">
        <v>263</v>
      </c>
      <c r="S154" s="3051"/>
      <c r="T154" s="700"/>
      <c r="U154" s="98"/>
      <c r="V154" s="150"/>
      <c r="Z154" s="1264"/>
      <c r="AA154" s="1264"/>
      <c r="AB154" s="1264"/>
      <c r="AC154" s="1264"/>
      <c r="AD154" s="1264"/>
      <c r="AE154" s="1264"/>
      <c r="AF154" s="1264">
        <v>8</v>
      </c>
      <c r="AG154" s="1264">
        <v>2</v>
      </c>
      <c r="AH154" s="1264"/>
      <c r="AI154" s="1264"/>
      <c r="AJ154" s="1264"/>
      <c r="AK154" s="1264"/>
      <c r="AL154" s="1264">
        <v>8</v>
      </c>
      <c r="AM154" s="1264">
        <v>2</v>
      </c>
      <c r="AN154" s="1271"/>
    </row>
    <row r="155" spans="1:40" ht="15.75">
      <c r="A155" s="145" t="s">
        <v>317</v>
      </c>
      <c r="B155" s="417" t="s">
        <v>43</v>
      </c>
      <c r="C155" s="90"/>
      <c r="D155" s="123"/>
      <c r="E155" s="123"/>
      <c r="F155" s="90"/>
      <c r="G155" s="1518">
        <f>G156+G157</f>
        <v>5.5</v>
      </c>
      <c r="H155" s="90">
        <f t="shared" si="9"/>
        <v>165</v>
      </c>
      <c r="I155" s="160"/>
      <c r="J155" s="92"/>
      <c r="K155" s="90"/>
      <c r="L155" s="92"/>
      <c r="M155" s="688"/>
      <c r="N155" s="225"/>
      <c r="O155" s="2660"/>
      <c r="P155" s="2661"/>
      <c r="Q155" s="197"/>
      <c r="R155" s="2623"/>
      <c r="S155" s="2624"/>
      <c r="T155" s="692"/>
      <c r="U155" s="93"/>
      <c r="V155" s="149"/>
      <c r="Z155" s="1263"/>
      <c r="AA155" s="1263"/>
      <c r="AB155" s="1263"/>
      <c r="AC155" s="1263"/>
      <c r="AD155" s="1263"/>
      <c r="AE155" s="1263"/>
      <c r="AF155" s="1263"/>
      <c r="AG155" s="1263"/>
      <c r="AH155" s="1263"/>
      <c r="AI155" s="1263"/>
      <c r="AJ155" s="1263"/>
      <c r="AK155" s="1263"/>
      <c r="AL155" s="1263"/>
      <c r="AM155" s="1263"/>
      <c r="AN155" s="1269"/>
    </row>
    <row r="156" spans="1:40" ht="15.75">
      <c r="A156" s="144"/>
      <c r="B156" s="122" t="s">
        <v>55</v>
      </c>
      <c r="C156" s="90"/>
      <c r="D156" s="123"/>
      <c r="E156" s="123"/>
      <c r="F156" s="90"/>
      <c r="G156" s="1518">
        <v>1.5</v>
      </c>
      <c r="H156" s="90">
        <f t="shared" si="9"/>
        <v>45</v>
      </c>
      <c r="I156" s="160"/>
      <c r="J156" s="92"/>
      <c r="K156" s="90"/>
      <c r="L156" s="92"/>
      <c r="M156" s="688"/>
      <c r="N156" s="225"/>
      <c r="O156" s="2660"/>
      <c r="P156" s="2661"/>
      <c r="Q156" s="197"/>
      <c r="R156" s="2623"/>
      <c r="S156" s="2624"/>
      <c r="T156" s="692"/>
      <c r="U156" s="93"/>
      <c r="V156" s="149"/>
      <c r="Z156" s="1263"/>
      <c r="AA156" s="1263"/>
      <c r="AB156" s="1263"/>
      <c r="AC156" s="1263"/>
      <c r="AD156" s="1263"/>
      <c r="AE156" s="1263"/>
      <c r="AF156" s="1263"/>
      <c r="AG156" s="1263"/>
      <c r="AH156" s="1263"/>
      <c r="AI156" s="1263"/>
      <c r="AJ156" s="1263"/>
      <c r="AK156" s="1263"/>
      <c r="AL156" s="1263"/>
      <c r="AM156" s="1263"/>
      <c r="AN156" s="1269"/>
    </row>
    <row r="157" spans="1:40" ht="15.75">
      <c r="A157" s="145" t="s">
        <v>318</v>
      </c>
      <c r="B157" s="94" t="s">
        <v>56</v>
      </c>
      <c r="C157" s="95"/>
      <c r="D157" s="125">
        <v>5</v>
      </c>
      <c r="E157" s="125"/>
      <c r="F157" s="95"/>
      <c r="G157" s="1519">
        <v>4</v>
      </c>
      <c r="H157" s="95">
        <f t="shared" si="9"/>
        <v>120</v>
      </c>
      <c r="I157" s="163">
        <v>6</v>
      </c>
      <c r="J157" s="96" t="s">
        <v>116</v>
      </c>
      <c r="K157" s="95"/>
      <c r="L157" s="96" t="s">
        <v>128</v>
      </c>
      <c r="M157" s="689">
        <f>H157-I157</f>
        <v>114</v>
      </c>
      <c r="N157" s="696"/>
      <c r="O157" s="2660"/>
      <c r="P157" s="2661"/>
      <c r="Q157" s="229"/>
      <c r="R157" s="2623"/>
      <c r="S157" s="2624"/>
      <c r="T157" s="693" t="s">
        <v>124</v>
      </c>
      <c r="U157" s="98"/>
      <c r="V157" s="150"/>
      <c r="Z157" s="1263"/>
      <c r="AA157" s="1263"/>
      <c r="AB157" s="1263"/>
      <c r="AC157" s="1263"/>
      <c r="AD157" s="1263"/>
      <c r="AE157" s="1263"/>
      <c r="AF157" s="1263"/>
      <c r="AG157" s="1263"/>
      <c r="AH157" s="1263">
        <v>4</v>
      </c>
      <c r="AI157" s="1263">
        <v>2</v>
      </c>
      <c r="AJ157" s="1263"/>
      <c r="AK157" s="1263"/>
      <c r="AL157" s="1263">
        <v>4</v>
      </c>
      <c r="AM157" s="1263">
        <v>2</v>
      </c>
      <c r="AN157" s="1269"/>
    </row>
    <row r="158" spans="1:40" ht="16.5" thickBot="1">
      <c r="A158" s="145"/>
      <c r="B158" s="94"/>
      <c r="C158" s="95"/>
      <c r="D158" s="95"/>
      <c r="E158" s="95"/>
      <c r="F158" s="162"/>
      <c r="G158" s="115"/>
      <c r="H158" s="95"/>
      <c r="I158" s="163"/>
      <c r="J158" s="96"/>
      <c r="K158" s="96"/>
      <c r="L158" s="398"/>
      <c r="M158" s="689"/>
      <c r="N158" s="697"/>
      <c r="O158" s="2660"/>
      <c r="P158" s="2661"/>
      <c r="Q158" s="702"/>
      <c r="R158" s="2623"/>
      <c r="S158" s="2624"/>
      <c r="T158" s="693"/>
      <c r="U158" s="98"/>
      <c r="V158" s="150"/>
      <c r="Z158" s="1263"/>
      <c r="AA158" s="1263"/>
      <c r="AB158" s="1263"/>
      <c r="AC158" s="1263"/>
      <c r="AD158" s="1263"/>
      <c r="AE158" s="1263"/>
      <c r="AF158" s="1263"/>
      <c r="AG158" s="1263"/>
      <c r="AH158" s="1263"/>
      <c r="AI158" s="1263"/>
      <c r="AJ158" s="1263"/>
      <c r="AK158" s="1263"/>
      <c r="AL158" s="1263"/>
      <c r="AM158" s="1263"/>
      <c r="AN158" s="1269"/>
    </row>
    <row r="159" spans="1:40" ht="16.5" thickBot="1">
      <c r="A159" s="2859" t="s">
        <v>302</v>
      </c>
      <c r="B159" s="3049"/>
      <c r="C159" s="3049"/>
      <c r="D159" s="3049"/>
      <c r="E159" s="3049"/>
      <c r="F159" s="3049"/>
      <c r="G159" s="3049"/>
      <c r="H159" s="3049"/>
      <c r="I159" s="3049"/>
      <c r="J159" s="3049"/>
      <c r="K159" s="3049"/>
      <c r="L159" s="3049"/>
      <c r="M159" s="3049"/>
      <c r="N159" s="3049"/>
      <c r="O159" s="3049"/>
      <c r="P159" s="3049"/>
      <c r="Q159" s="3049"/>
      <c r="R159" s="3049"/>
      <c r="S159" s="3049"/>
      <c r="T159" s="3049"/>
      <c r="U159" s="3049"/>
      <c r="V159" s="3049"/>
      <c r="Z159" s="1263"/>
      <c r="AA159" s="1263"/>
      <c r="AB159" s="1263"/>
      <c r="AC159" s="1263"/>
      <c r="AD159" s="1263"/>
      <c r="AE159" s="1263"/>
      <c r="AF159" s="1263"/>
      <c r="AG159" s="1263"/>
      <c r="AH159" s="1263"/>
      <c r="AI159" s="1263"/>
      <c r="AJ159" s="1263"/>
      <c r="AK159" s="1263"/>
      <c r="AL159" s="1263"/>
      <c r="AM159" s="1263"/>
      <c r="AN159" s="1269"/>
    </row>
    <row r="160" spans="1:40" ht="15.75">
      <c r="A160" s="145"/>
      <c r="B160" s="402"/>
      <c r="C160" s="95"/>
      <c r="D160" s="95"/>
      <c r="E160" s="95"/>
      <c r="F160" s="162"/>
      <c r="G160" s="1237"/>
      <c r="H160" s="95"/>
      <c r="I160" s="163"/>
      <c r="J160" s="96"/>
      <c r="K160" s="96"/>
      <c r="L160" s="398"/>
      <c r="M160" s="689"/>
      <c r="N160" s="703"/>
      <c r="O160" s="2658"/>
      <c r="P160" s="2659"/>
      <c r="Q160" s="704"/>
      <c r="R160" s="2613"/>
      <c r="S160" s="2614"/>
      <c r="T160" s="693"/>
      <c r="U160" s="98"/>
      <c r="V160" s="150"/>
      <c r="Z160" s="1263"/>
      <c r="AA160" s="1263"/>
      <c r="AB160" s="1263"/>
      <c r="AC160" s="1263"/>
      <c r="AD160" s="1263"/>
      <c r="AE160" s="1263"/>
      <c r="AF160" s="1263"/>
      <c r="AG160" s="1263"/>
      <c r="AH160" s="1263"/>
      <c r="AI160" s="1263"/>
      <c r="AJ160" s="1263"/>
      <c r="AK160" s="1263"/>
      <c r="AL160" s="1263"/>
      <c r="AM160" s="1263"/>
      <c r="AN160" s="1269"/>
    </row>
    <row r="161" spans="1:40" ht="15.75">
      <c r="A161" s="145" t="s">
        <v>569</v>
      </c>
      <c r="B161" s="122" t="s">
        <v>45</v>
      </c>
      <c r="C161" s="90"/>
      <c r="D161" s="90"/>
      <c r="E161" s="90"/>
      <c r="F161" s="107"/>
      <c r="G161" s="1518">
        <f>G162+G163</f>
        <v>4</v>
      </c>
      <c r="H161" s="95">
        <f aca="true" t="shared" si="10" ref="H161:H166">G161*30</f>
        <v>120</v>
      </c>
      <c r="I161" s="90"/>
      <c r="J161" s="92"/>
      <c r="K161" s="90"/>
      <c r="L161" s="92"/>
      <c r="M161" s="688"/>
      <c r="N161" s="225"/>
      <c r="O161" s="2660"/>
      <c r="P161" s="2661"/>
      <c r="Q161" s="197"/>
      <c r="R161" s="2623"/>
      <c r="S161" s="2624"/>
      <c r="T161" s="692"/>
      <c r="U161" s="93"/>
      <c r="V161" s="149"/>
      <c r="Z161" s="1266"/>
      <c r="AA161" s="1266"/>
      <c r="AB161" s="1266"/>
      <c r="AC161" s="1266"/>
      <c r="AD161" s="1266"/>
      <c r="AE161" s="1266"/>
      <c r="AF161" s="1266"/>
      <c r="AG161" s="1266"/>
      <c r="AH161" s="1266">
        <v>4</v>
      </c>
      <c r="AI161" s="1266"/>
      <c r="AJ161" s="1266"/>
      <c r="AK161" s="1266"/>
      <c r="AL161" s="1266">
        <v>4</v>
      </c>
      <c r="AM161" s="1266"/>
      <c r="AN161" s="1269"/>
    </row>
    <row r="162" spans="1:39" ht="15.75">
      <c r="A162" s="144"/>
      <c r="B162" s="122" t="s">
        <v>55</v>
      </c>
      <c r="C162" s="90"/>
      <c r="D162" s="90"/>
      <c r="E162" s="90"/>
      <c r="F162" s="107"/>
      <c r="G162" s="1518">
        <v>1</v>
      </c>
      <c r="H162" s="95">
        <f t="shared" si="10"/>
        <v>30</v>
      </c>
      <c r="I162" s="90"/>
      <c r="J162" s="92"/>
      <c r="K162" s="90"/>
      <c r="L162" s="92"/>
      <c r="M162" s="688"/>
      <c r="N162" s="225"/>
      <c r="O162" s="2660"/>
      <c r="P162" s="2661"/>
      <c r="Q162" s="197"/>
      <c r="R162" s="2623"/>
      <c r="S162" s="2624"/>
      <c r="T162" s="692"/>
      <c r="U162" s="93"/>
      <c r="V162" s="149"/>
      <c r="Z162" s="1266"/>
      <c r="AA162" s="1266"/>
      <c r="AB162" s="1266"/>
      <c r="AC162" s="1266"/>
      <c r="AD162" s="1266"/>
      <c r="AE162" s="1266"/>
      <c r="AF162" s="1266"/>
      <c r="AG162" s="1266"/>
      <c r="AH162" s="1266">
        <v>4</v>
      </c>
      <c r="AI162" s="1266"/>
      <c r="AJ162" s="1266"/>
      <c r="AK162" s="1266"/>
      <c r="AL162" s="1266">
        <v>4</v>
      </c>
      <c r="AM162" s="1266"/>
    </row>
    <row r="163" spans="1:39" ht="15.75">
      <c r="A163" s="145" t="s">
        <v>184</v>
      </c>
      <c r="B163" s="94" t="s">
        <v>56</v>
      </c>
      <c r="C163" s="90"/>
      <c r="D163" s="95">
        <v>5</v>
      </c>
      <c r="E163" s="95"/>
      <c r="F163" s="107"/>
      <c r="G163" s="1519">
        <v>3</v>
      </c>
      <c r="H163" s="95">
        <f t="shared" si="10"/>
        <v>90</v>
      </c>
      <c r="I163" s="95">
        <v>4</v>
      </c>
      <c r="J163" s="97">
        <v>4</v>
      </c>
      <c r="K163" s="95"/>
      <c r="L163" s="96"/>
      <c r="M163" s="689">
        <f>H163-I163</f>
        <v>86</v>
      </c>
      <c r="N163" s="225"/>
      <c r="O163" s="2660"/>
      <c r="P163" s="2661"/>
      <c r="Q163" s="197"/>
      <c r="R163" s="2623"/>
      <c r="S163" s="2624"/>
      <c r="T163" s="693" t="s">
        <v>116</v>
      </c>
      <c r="U163" s="93"/>
      <c r="V163" s="149"/>
      <c r="Z163" s="1266"/>
      <c r="AA163" s="1266"/>
      <c r="AB163" s="1266"/>
      <c r="AC163" s="1266"/>
      <c r="AD163" s="1266"/>
      <c r="AE163" s="1266"/>
      <c r="AF163" s="1266"/>
      <c r="AG163" s="1266"/>
      <c r="AH163" s="1266"/>
      <c r="AI163" s="1266"/>
      <c r="AJ163" s="1266">
        <v>8</v>
      </c>
      <c r="AK163" s="1266"/>
      <c r="AL163" s="1266">
        <v>8</v>
      </c>
      <c r="AM163" s="1266"/>
    </row>
    <row r="164" spans="1:40" s="1248" customFormat="1" ht="15.75">
      <c r="A164" s="1235"/>
      <c r="B164" s="1236"/>
      <c r="C164" s="1237"/>
      <c r="D164" s="1237"/>
      <c r="E164" s="1237"/>
      <c r="F164" s="1238"/>
      <c r="G164" s="1520"/>
      <c r="H164" s="1237"/>
      <c r="I164" s="1240"/>
      <c r="J164" s="1241"/>
      <c r="K164" s="1241"/>
      <c r="L164" s="1242"/>
      <c r="M164" s="1243"/>
      <c r="N164" s="1244"/>
      <c r="O164" s="3052"/>
      <c r="P164" s="3053"/>
      <c r="Q164" s="1245"/>
      <c r="R164" s="3054"/>
      <c r="S164" s="3055"/>
      <c r="T164" s="1246"/>
      <c r="U164" s="1247"/>
      <c r="V164" s="1247"/>
      <c r="Z164" s="1267">
        <f>SUM(Z130:Z163)</f>
        <v>0</v>
      </c>
      <c r="AA164" s="1267">
        <f aca="true" t="shared" si="11" ref="AA164:AN164">SUM(AA130:AA163)</f>
        <v>0</v>
      </c>
      <c r="AB164" s="1267">
        <f t="shared" si="11"/>
        <v>0</v>
      </c>
      <c r="AC164" s="1267">
        <f t="shared" si="11"/>
        <v>0</v>
      </c>
      <c r="AD164" s="1267">
        <f t="shared" si="11"/>
        <v>8</v>
      </c>
      <c r="AE164" s="1267">
        <f t="shared" si="11"/>
        <v>2</v>
      </c>
      <c r="AF164" s="1684">
        <f t="shared" si="11"/>
        <v>16</v>
      </c>
      <c r="AG164" s="1684">
        <f t="shared" si="11"/>
        <v>2</v>
      </c>
      <c r="AH164" s="1684">
        <f t="shared" si="11"/>
        <v>28</v>
      </c>
      <c r="AI164" s="1684">
        <f t="shared" si="11"/>
        <v>10</v>
      </c>
      <c r="AJ164" s="1684">
        <f>SUM(AJ130:AJ163)</f>
        <v>28</v>
      </c>
      <c r="AK164" s="1684">
        <f t="shared" si="11"/>
        <v>6</v>
      </c>
      <c r="AL164" s="1684">
        <f t="shared" si="11"/>
        <v>76</v>
      </c>
      <c r="AM164" s="1684">
        <f t="shared" si="11"/>
        <v>12</v>
      </c>
      <c r="AN164" s="1684">
        <f t="shared" si="11"/>
        <v>12</v>
      </c>
    </row>
    <row r="165" spans="1:39" s="1248" customFormat="1" ht="31.5">
      <c r="A165" s="1235" t="s">
        <v>186</v>
      </c>
      <c r="B165" s="1249" t="s">
        <v>47</v>
      </c>
      <c r="C165" s="1250"/>
      <c r="D165" s="1251">
        <v>5</v>
      </c>
      <c r="E165" s="1252"/>
      <c r="F165" s="1250"/>
      <c r="G165" s="1519">
        <v>4</v>
      </c>
      <c r="H165" s="1237">
        <f t="shared" si="10"/>
        <v>120</v>
      </c>
      <c r="I165" s="1252">
        <v>4</v>
      </c>
      <c r="J165" s="1262">
        <v>4</v>
      </c>
      <c r="K165" s="1252"/>
      <c r="L165" s="1241"/>
      <c r="M165" s="1243">
        <f>H165-I165</f>
        <v>116</v>
      </c>
      <c r="N165" s="1253"/>
      <c r="O165" s="3052"/>
      <c r="P165" s="3053"/>
      <c r="Q165" s="1253"/>
      <c r="R165" s="3054"/>
      <c r="S165" s="3055"/>
      <c r="T165" s="1247" t="s">
        <v>116</v>
      </c>
      <c r="U165" s="1247"/>
      <c r="V165" s="1254"/>
      <c r="Z165" s="1267"/>
      <c r="AA165" s="1267"/>
      <c r="AB165" s="1267"/>
      <c r="AC165" s="1267"/>
      <c r="AD165" s="1267"/>
      <c r="AE165" s="1267"/>
      <c r="AF165" s="1267"/>
      <c r="AG165" s="1267"/>
      <c r="AH165" s="1267"/>
      <c r="AI165" s="1267"/>
      <c r="AJ165" s="1267"/>
      <c r="AK165" s="1267"/>
      <c r="AL165" s="1267"/>
      <c r="AM165" s="1267"/>
    </row>
    <row r="166" spans="1:39" s="1248" customFormat="1" ht="16.5" thickBot="1">
      <c r="A166" s="1235" t="s">
        <v>320</v>
      </c>
      <c r="B166" s="1255" t="s">
        <v>74</v>
      </c>
      <c r="C166" s="1256"/>
      <c r="D166" s="1237">
        <v>6</v>
      </c>
      <c r="E166" s="1237"/>
      <c r="F166" s="1250"/>
      <c r="G166" s="1519">
        <v>5</v>
      </c>
      <c r="H166" s="1237">
        <f t="shared" si="10"/>
        <v>150</v>
      </c>
      <c r="I166" s="1237">
        <v>8</v>
      </c>
      <c r="J166" s="1262">
        <v>8</v>
      </c>
      <c r="K166" s="1237"/>
      <c r="L166" s="1241"/>
      <c r="M166" s="1257">
        <f>H166-I166</f>
        <v>142</v>
      </c>
      <c r="N166" s="1258"/>
      <c r="O166" s="3052"/>
      <c r="P166" s="3053"/>
      <c r="Q166" s="1259"/>
      <c r="R166" s="3054"/>
      <c r="S166" s="3055"/>
      <c r="T166" s="1260"/>
      <c r="U166" s="1261" t="s">
        <v>127</v>
      </c>
      <c r="V166" s="1254"/>
      <c r="Z166" s="1267"/>
      <c r="AA166" s="1267"/>
      <c r="AB166" s="1267"/>
      <c r="AC166" s="1267"/>
      <c r="AD166" s="1267"/>
      <c r="AE166" s="1267"/>
      <c r="AF166" s="1267"/>
      <c r="AG166" s="1267"/>
      <c r="AH166" s="1267"/>
      <c r="AI166" s="1267"/>
      <c r="AJ166" s="1267"/>
      <c r="AK166" s="1267"/>
      <c r="AL166" s="1267"/>
      <c r="AM166" s="1267"/>
    </row>
    <row r="167" spans="1:39" ht="16.5" thickBot="1">
      <c r="A167" s="2859" t="s">
        <v>305</v>
      </c>
      <c r="B167" s="3049"/>
      <c r="C167" s="3049"/>
      <c r="D167" s="3049"/>
      <c r="E167" s="3049"/>
      <c r="F167" s="3049"/>
      <c r="G167" s="3049"/>
      <c r="H167" s="3049"/>
      <c r="I167" s="3049"/>
      <c r="J167" s="3049"/>
      <c r="K167" s="3049"/>
      <c r="L167" s="3049"/>
      <c r="M167" s="3049"/>
      <c r="N167" s="3049"/>
      <c r="O167" s="3049"/>
      <c r="P167" s="3049"/>
      <c r="Q167" s="3049"/>
      <c r="R167" s="3049"/>
      <c r="S167" s="3049"/>
      <c r="T167" s="3049"/>
      <c r="U167" s="3049"/>
      <c r="V167" s="3049"/>
      <c r="Z167" s="1266"/>
      <c r="AA167" s="1266"/>
      <c r="AB167" s="1266"/>
      <c r="AC167" s="1266"/>
      <c r="AD167" s="1266"/>
      <c r="AE167" s="1266"/>
      <c r="AF167" s="1266"/>
      <c r="AG167" s="1266"/>
      <c r="AH167" s="1266"/>
      <c r="AI167" s="1266"/>
      <c r="AJ167" s="1266"/>
      <c r="AK167" s="1266"/>
      <c r="AL167" s="1266"/>
      <c r="AM167" s="1266"/>
    </row>
    <row r="168" spans="1:39" ht="31.5">
      <c r="A168" s="145" t="s">
        <v>187</v>
      </c>
      <c r="B168" s="406" t="s">
        <v>306</v>
      </c>
      <c r="C168" s="410"/>
      <c r="D168" s="414">
        <v>5</v>
      </c>
      <c r="E168" s="410"/>
      <c r="F168" s="411"/>
      <c r="G168" s="412">
        <v>13</v>
      </c>
      <c r="H168" s="414">
        <f>G168*30</f>
        <v>390</v>
      </c>
      <c r="I168" s="410">
        <v>8</v>
      </c>
      <c r="J168" s="413">
        <v>8</v>
      </c>
      <c r="K168" s="181"/>
      <c r="L168" s="413"/>
      <c r="M168" s="705">
        <f>H168-I168</f>
        <v>382</v>
      </c>
      <c r="N168" s="228"/>
      <c r="O168" s="2653"/>
      <c r="P168" s="2654"/>
      <c r="Q168" s="228"/>
      <c r="R168" s="2653"/>
      <c r="S168" s="2654"/>
      <c r="T168" s="691" t="s">
        <v>127</v>
      </c>
      <c r="U168" s="159"/>
      <c r="V168" s="149"/>
      <c r="X168" s="27">
        <f>30*G170</f>
        <v>1950</v>
      </c>
      <c r="Z168" s="1266"/>
      <c r="AA168" s="1266"/>
      <c r="AB168" s="1266"/>
      <c r="AC168" s="1266"/>
      <c r="AD168" s="1266"/>
      <c r="AE168" s="1266"/>
      <c r="AF168" s="1266"/>
      <c r="AG168" s="1266"/>
      <c r="AH168" s="1266"/>
      <c r="AI168" s="1266"/>
      <c r="AJ168" s="1266"/>
      <c r="AK168" s="1266"/>
      <c r="AL168" s="1266"/>
      <c r="AM168" s="1266"/>
    </row>
    <row r="169" spans="1:39" ht="16.5" thickBot="1">
      <c r="A169" s="145"/>
      <c r="B169" s="122"/>
      <c r="C169" s="90"/>
      <c r="D169" s="95"/>
      <c r="E169" s="95"/>
      <c r="F169" s="107"/>
      <c r="G169" s="95"/>
      <c r="H169" s="95"/>
      <c r="I169" s="95"/>
      <c r="J169" s="96"/>
      <c r="K169" s="95"/>
      <c r="L169" s="96"/>
      <c r="M169" s="706"/>
      <c r="N169" s="225"/>
      <c r="O169" s="2704"/>
      <c r="P169" s="2705"/>
      <c r="Q169" s="198"/>
      <c r="R169" s="2621"/>
      <c r="S169" s="2655"/>
      <c r="T169" s="691"/>
      <c r="U169" s="159"/>
      <c r="V169" s="149"/>
      <c r="X169" s="27">
        <f>30*G171</f>
        <v>465</v>
      </c>
      <c r="Z169" s="1266"/>
      <c r="AA169" s="1266"/>
      <c r="AB169" s="1266"/>
      <c r="AC169" s="1266"/>
      <c r="AD169" s="1266"/>
      <c r="AE169" s="1266"/>
      <c r="AF169" s="1266"/>
      <c r="AG169" s="1266"/>
      <c r="AH169" s="1266"/>
      <c r="AI169" s="1266"/>
      <c r="AJ169" s="1266"/>
      <c r="AK169" s="1266"/>
      <c r="AL169" s="1266"/>
      <c r="AM169" s="1266"/>
    </row>
    <row r="170" spans="1:24" ht="16.5" thickBot="1">
      <c r="A170" s="3056" t="s">
        <v>480</v>
      </c>
      <c r="B170" s="3057"/>
      <c r="C170" s="1521"/>
      <c r="D170" s="1521"/>
      <c r="E170" s="1521"/>
      <c r="F170" s="1522"/>
      <c r="G170" s="1523">
        <f>G127+G130+G134+G135+G138+G141+G145+G148+G152+G155+G161+G165+G166</f>
        <v>65</v>
      </c>
      <c r="H170" s="1523">
        <f>H127+H130+H134+H135+H138+H141+H145+H148+H152+H155+H161+H165+H166</f>
        <v>1950</v>
      </c>
      <c r="I170" s="1524"/>
      <c r="J170" s="1525"/>
      <c r="K170" s="1526"/>
      <c r="L170" s="1525"/>
      <c r="M170" s="1527"/>
      <c r="N170" s="1528"/>
      <c r="O170" s="3058"/>
      <c r="P170" s="3059"/>
      <c r="Q170" s="1529"/>
      <c r="R170" s="3060"/>
      <c r="S170" s="3061"/>
      <c r="T170" s="1529"/>
      <c r="U170" s="1525"/>
      <c r="V170" s="151"/>
      <c r="X170" s="27">
        <f>30*G172</f>
        <v>1485</v>
      </c>
    </row>
    <row r="171" spans="1:22" ht="15.75">
      <c r="A171" s="1530"/>
      <c r="B171" s="1531" t="s">
        <v>79</v>
      </c>
      <c r="C171" s="1532"/>
      <c r="D171" s="1532"/>
      <c r="E171" s="1532"/>
      <c r="F171" s="1533"/>
      <c r="G171" s="1534">
        <f>G128+G131+G134+G136+G139+G142+G146+G149+G153+G156+G162</f>
        <v>15.5</v>
      </c>
      <c r="H171" s="1534">
        <f>H128+H131+H134+H136+H139+H142+H146+H149+H153+H156+H162</f>
        <v>465</v>
      </c>
      <c r="I171" s="1535"/>
      <c r="J171" s="1536"/>
      <c r="K171" s="1537"/>
      <c r="L171" s="1536"/>
      <c r="M171" s="1539"/>
      <c r="N171" s="1538"/>
      <c r="O171" s="3062"/>
      <c r="P171" s="3063"/>
      <c r="Q171" s="1540"/>
      <c r="R171" s="3064"/>
      <c r="S171" s="3065"/>
      <c r="T171" s="1541"/>
      <c r="U171" s="1542"/>
      <c r="V171" s="152"/>
    </row>
    <row r="172" spans="1:40" ht="16.5" thickBot="1">
      <c r="A172" s="1543"/>
      <c r="B172" s="1543" t="s">
        <v>85</v>
      </c>
      <c r="C172" s="1544"/>
      <c r="D172" s="1544"/>
      <c r="E172" s="1544"/>
      <c r="F172" s="1545"/>
      <c r="G172" s="1546">
        <f>G170-G171</f>
        <v>49.5</v>
      </c>
      <c r="H172" s="1546">
        <f>H170-H171</f>
        <v>1485</v>
      </c>
      <c r="I172" s="1547">
        <f>I129+I132+I137+I140+I143+I147+I150+I154+I157+I163+I165+I166</f>
        <v>100</v>
      </c>
      <c r="J172" s="1547">
        <v>76</v>
      </c>
      <c r="K172" s="1548">
        <v>12</v>
      </c>
      <c r="L172" s="1548">
        <v>12</v>
      </c>
      <c r="M172" s="1549">
        <f>H172-I172</f>
        <v>1385</v>
      </c>
      <c r="N172" s="1550"/>
      <c r="O172" s="3066"/>
      <c r="P172" s="3067"/>
      <c r="Q172" s="1685" t="s">
        <v>263</v>
      </c>
      <c r="R172" s="3068" t="s">
        <v>481</v>
      </c>
      <c r="S172" s="3069"/>
      <c r="T172" s="1551" t="s">
        <v>492</v>
      </c>
      <c r="U172" s="1552" t="s">
        <v>529</v>
      </c>
      <c r="V172" s="383"/>
      <c r="Z172" s="2879" t="s">
        <v>30</v>
      </c>
      <c r="AA172" s="2879"/>
      <c r="AB172" s="2879"/>
      <c r="AC172" s="2879"/>
      <c r="AD172" s="2879" t="s">
        <v>31</v>
      </c>
      <c r="AE172" s="2879"/>
      <c r="AF172" s="2879"/>
      <c r="AG172" s="2879"/>
      <c r="AH172" s="2879" t="s">
        <v>32</v>
      </c>
      <c r="AI172" s="2879"/>
      <c r="AJ172" s="2879"/>
      <c r="AK172" s="2879"/>
      <c r="AL172" s="1263" t="s">
        <v>525</v>
      </c>
      <c r="AM172" s="1263" t="s">
        <v>526</v>
      </c>
      <c r="AN172" s="29" t="s">
        <v>517</v>
      </c>
    </row>
    <row r="173" spans="1:40" ht="16.5" thickBot="1">
      <c r="A173" s="3070"/>
      <c r="B173" s="3017"/>
      <c r="C173" s="3017"/>
      <c r="D173" s="3017"/>
      <c r="E173" s="3017"/>
      <c r="F173" s="3017"/>
      <c r="G173" s="3017"/>
      <c r="H173" s="3017"/>
      <c r="I173" s="3017"/>
      <c r="J173" s="3017"/>
      <c r="K173" s="3017"/>
      <c r="L173" s="3017"/>
      <c r="M173" s="3017"/>
      <c r="N173" s="3017"/>
      <c r="O173" s="3017"/>
      <c r="P173" s="3017"/>
      <c r="Q173" s="3017"/>
      <c r="R173" s="3017"/>
      <c r="S173" s="3017"/>
      <c r="T173" s="3017"/>
      <c r="U173" s="3017"/>
      <c r="V173" s="3071"/>
      <c r="Z173" s="2879" t="s">
        <v>520</v>
      </c>
      <c r="AA173" s="2879"/>
      <c r="AB173" s="2879" t="s">
        <v>522</v>
      </c>
      <c r="AC173" s="2879"/>
      <c r="AD173" s="2879" t="s">
        <v>523</v>
      </c>
      <c r="AE173" s="2879"/>
      <c r="AF173" s="2879" t="s">
        <v>524</v>
      </c>
      <c r="AG173" s="2879"/>
      <c r="AH173" s="2879" t="s">
        <v>527</v>
      </c>
      <c r="AI173" s="2879"/>
      <c r="AJ173" s="2879" t="s">
        <v>528</v>
      </c>
      <c r="AK173" s="2879"/>
      <c r="AL173" s="1263"/>
      <c r="AM173" s="1263"/>
      <c r="AN173" s="1273"/>
    </row>
    <row r="174" spans="1:40" ht="16.5" thickBot="1">
      <c r="A174" s="3072" t="s">
        <v>172</v>
      </c>
      <c r="B174" s="3073"/>
      <c r="C174" s="3073"/>
      <c r="D174" s="3073"/>
      <c r="E174" s="3073"/>
      <c r="F174" s="3073"/>
      <c r="G174" s="3073"/>
      <c r="H174" s="3073"/>
      <c r="I174" s="3073"/>
      <c r="J174" s="3073"/>
      <c r="K174" s="3073"/>
      <c r="L174" s="3073"/>
      <c r="M174" s="3073"/>
      <c r="N174" s="3073"/>
      <c r="O174" s="3073"/>
      <c r="P174" s="3073"/>
      <c r="Q174" s="3073"/>
      <c r="R174" s="3073"/>
      <c r="S174" s="3073"/>
      <c r="T174" s="3073"/>
      <c r="U174" s="3073"/>
      <c r="V174" s="3074"/>
      <c r="Z174" s="1263" t="s">
        <v>39</v>
      </c>
      <c r="AA174" s="1263" t="s">
        <v>521</v>
      </c>
      <c r="AB174" s="1263" t="s">
        <v>39</v>
      </c>
      <c r="AC174" s="1263" t="s">
        <v>521</v>
      </c>
      <c r="AD174" s="1263" t="s">
        <v>39</v>
      </c>
      <c r="AE174" s="1263" t="s">
        <v>521</v>
      </c>
      <c r="AF174" s="1263" t="s">
        <v>39</v>
      </c>
      <c r="AG174" s="1263" t="s">
        <v>521</v>
      </c>
      <c r="AH174" s="1263"/>
      <c r="AI174" s="1263"/>
      <c r="AJ174" s="1263"/>
      <c r="AK174" s="1263"/>
      <c r="AL174" s="1263"/>
      <c r="AM174" s="1263"/>
      <c r="AN174" s="1273"/>
    </row>
    <row r="175" spans="1:40" s="1361" customFormat="1" ht="31.5">
      <c r="A175" s="1347" t="s">
        <v>193</v>
      </c>
      <c r="B175" s="1348" t="s">
        <v>418</v>
      </c>
      <c r="C175" s="1349">
        <v>6</v>
      </c>
      <c r="D175" s="1350"/>
      <c r="E175" s="1351"/>
      <c r="F175" s="1352"/>
      <c r="G175" s="1665">
        <v>2.5</v>
      </c>
      <c r="H175" s="1353">
        <f>$G175*30</f>
        <v>75</v>
      </c>
      <c r="I175" s="1354">
        <v>6</v>
      </c>
      <c r="J175" s="1355" t="s">
        <v>116</v>
      </c>
      <c r="K175" s="1356"/>
      <c r="L175" s="1355" t="s">
        <v>128</v>
      </c>
      <c r="M175" s="1357">
        <f>$H175-$I175</f>
        <v>69</v>
      </c>
      <c r="N175" s="1358">
        <f aca="true" t="shared" si="12" ref="N175:T175">IF($G175=N$5,$K175,"")</f>
      </c>
      <c r="O175" s="3075">
        <f t="shared" si="12"/>
      </c>
      <c r="P175" s="3076"/>
      <c r="Q175" s="1358">
        <f t="shared" si="12"/>
      </c>
      <c r="R175" s="3075">
        <f t="shared" si="12"/>
      </c>
      <c r="S175" s="3076"/>
      <c r="T175" s="1358">
        <f t="shared" si="12"/>
      </c>
      <c r="U175" s="1359" t="s">
        <v>124</v>
      </c>
      <c r="V175" s="1360"/>
      <c r="Z175" s="1362"/>
      <c r="AA175" s="1362"/>
      <c r="AB175" s="1362"/>
      <c r="AC175" s="1362"/>
      <c r="AD175" s="1362"/>
      <c r="AE175" s="1362"/>
      <c r="AF175" s="1362"/>
      <c r="AG175" s="1362"/>
      <c r="AH175" s="1362"/>
      <c r="AI175" s="1362"/>
      <c r="AJ175" s="1362">
        <v>4</v>
      </c>
      <c r="AK175" s="1362">
        <v>2</v>
      </c>
      <c r="AL175" s="1362">
        <v>4</v>
      </c>
      <c r="AM175" s="1362">
        <v>2</v>
      </c>
      <c r="AN175" s="1362"/>
    </row>
    <row r="176" spans="1:40" s="1361" customFormat="1" ht="31.5">
      <c r="A176" s="1363" t="s">
        <v>194</v>
      </c>
      <c r="B176" s="1364" t="s">
        <v>195</v>
      </c>
      <c r="C176" s="1365"/>
      <c r="D176" s="1366"/>
      <c r="E176" s="1367"/>
      <c r="F176" s="1368"/>
      <c r="G176" s="1676">
        <f>G$177+G$178+G$181</f>
        <v>12</v>
      </c>
      <c r="H176" s="1369">
        <f>H$177+H$178+H$181</f>
        <v>360</v>
      </c>
      <c r="I176" s="1370"/>
      <c r="J176" s="1370"/>
      <c r="K176" s="1370"/>
      <c r="L176" s="1370"/>
      <c r="M176" s="1371"/>
      <c r="N176" s="1372"/>
      <c r="O176" s="3077"/>
      <c r="P176" s="3078"/>
      <c r="Q176" s="1372"/>
      <c r="R176" s="3077"/>
      <c r="S176" s="3078"/>
      <c r="T176" s="1372"/>
      <c r="U176" s="1370"/>
      <c r="V176" s="1371"/>
      <c r="Z176" s="1362"/>
      <c r="AA176" s="1362"/>
      <c r="AB176" s="1362"/>
      <c r="AC176" s="1362"/>
      <c r="AD176" s="1362"/>
      <c r="AE176" s="1362"/>
      <c r="AF176" s="1362"/>
      <c r="AG176" s="1362"/>
      <c r="AH176" s="1362"/>
      <c r="AI176" s="1362"/>
      <c r="AJ176" s="1362"/>
      <c r="AK176" s="1362"/>
      <c r="AL176" s="1362"/>
      <c r="AM176" s="1362"/>
      <c r="AN176" s="1362"/>
    </row>
    <row r="177" spans="1:40" s="1361" customFormat="1" ht="15.75">
      <c r="A177" s="1373"/>
      <c r="B177" s="1374" t="s">
        <v>55</v>
      </c>
      <c r="C177" s="1365"/>
      <c r="D177" s="1366"/>
      <c r="E177" s="1367"/>
      <c r="F177" s="1368"/>
      <c r="G177" s="1677">
        <v>2</v>
      </c>
      <c r="H177" s="1375">
        <f>G177*30</f>
        <v>60</v>
      </c>
      <c r="I177" s="1370"/>
      <c r="J177" s="1370"/>
      <c r="K177" s="1370"/>
      <c r="L177" s="1370"/>
      <c r="M177" s="1371"/>
      <c r="N177" s="1372"/>
      <c r="O177" s="3077"/>
      <c r="P177" s="3078"/>
      <c r="Q177" s="1372"/>
      <c r="R177" s="3077"/>
      <c r="S177" s="3078"/>
      <c r="T177" s="1372"/>
      <c r="U177" s="1370"/>
      <c r="V177" s="1371"/>
      <c r="Z177" s="1362"/>
      <c r="AA177" s="1362"/>
      <c r="AB177" s="1362"/>
      <c r="AC177" s="1362"/>
      <c r="AD177" s="1362"/>
      <c r="AE177" s="1362"/>
      <c r="AF177" s="1362"/>
      <c r="AG177" s="1362"/>
      <c r="AH177" s="1362"/>
      <c r="AI177" s="1362"/>
      <c r="AJ177" s="1362"/>
      <c r="AK177" s="1362"/>
      <c r="AL177" s="1362"/>
      <c r="AM177" s="1362"/>
      <c r="AN177" s="1362"/>
    </row>
    <row r="178" spans="1:40" s="1361" customFormat="1" ht="15.75">
      <c r="A178" s="1373" t="s">
        <v>196</v>
      </c>
      <c r="B178" s="1376" t="s">
        <v>56</v>
      </c>
      <c r="C178" s="1365"/>
      <c r="D178" s="1366"/>
      <c r="E178" s="1367"/>
      <c r="F178" s="1368"/>
      <c r="G178" s="1676">
        <v>7</v>
      </c>
      <c r="H178" s="1375">
        <f>G178*30</f>
        <v>210</v>
      </c>
      <c r="I178" s="1377">
        <f>SUM(I$179:I$180)</f>
        <v>20</v>
      </c>
      <c r="J178" s="1378" t="s">
        <v>81</v>
      </c>
      <c r="K178" s="1378" t="s">
        <v>126</v>
      </c>
      <c r="L178" s="1379" t="s">
        <v>128</v>
      </c>
      <c r="M178" s="1380">
        <f>SUM(M$179:M$180)</f>
        <v>190</v>
      </c>
      <c r="N178" s="1372"/>
      <c r="O178" s="3077"/>
      <c r="P178" s="3078"/>
      <c r="Q178" s="1372"/>
      <c r="R178" s="3077"/>
      <c r="S178" s="3078"/>
      <c r="T178" s="1372"/>
      <c r="U178" s="1370"/>
      <c r="V178" s="1371"/>
      <c r="Z178" s="1362"/>
      <c r="AA178" s="1362"/>
      <c r="AB178" s="1362"/>
      <c r="AC178" s="1362"/>
      <c r="AD178" s="1362"/>
      <c r="AE178" s="1362"/>
      <c r="AF178" s="1362"/>
      <c r="AG178" s="1362"/>
      <c r="AH178" s="1362"/>
      <c r="AI178" s="1362"/>
      <c r="AJ178" s="1362"/>
      <c r="AK178" s="1362"/>
      <c r="AL178" s="1362"/>
      <c r="AM178" s="1362"/>
      <c r="AN178" s="1362"/>
    </row>
    <row r="179" spans="1:40" s="1361" customFormat="1" ht="15.75">
      <c r="A179" s="1381"/>
      <c r="B179" s="1374" t="s">
        <v>56</v>
      </c>
      <c r="C179" s="1365"/>
      <c r="D179" s="1366">
        <v>5</v>
      </c>
      <c r="E179" s="1367"/>
      <c r="F179" s="1368"/>
      <c r="G179" s="1678">
        <v>2.5</v>
      </c>
      <c r="H179" s="1382">
        <f>$G179*30</f>
        <v>75</v>
      </c>
      <c r="I179" s="1383">
        <v>6</v>
      </c>
      <c r="J179" s="1379" t="s">
        <v>116</v>
      </c>
      <c r="K179" s="1384"/>
      <c r="L179" s="1379" t="s">
        <v>128</v>
      </c>
      <c r="M179" s="1385">
        <f>$H179-$I179</f>
        <v>69</v>
      </c>
      <c r="N179" s="1372"/>
      <c r="O179" s="3077"/>
      <c r="P179" s="3078"/>
      <c r="Q179" s="1372"/>
      <c r="R179" s="3077"/>
      <c r="S179" s="3078"/>
      <c r="T179" s="1386" t="s">
        <v>124</v>
      </c>
      <c r="U179" s="1370"/>
      <c r="V179" s="1371"/>
      <c r="Z179" s="1362"/>
      <c r="AA179" s="1362"/>
      <c r="AB179" s="1362"/>
      <c r="AC179" s="1362"/>
      <c r="AD179" s="1362"/>
      <c r="AE179" s="1362"/>
      <c r="AF179" s="1362"/>
      <c r="AG179" s="1362"/>
      <c r="AH179" s="1362">
        <v>4</v>
      </c>
      <c r="AI179" s="1362">
        <v>2</v>
      </c>
      <c r="AJ179" s="1362"/>
      <c r="AK179" s="1362"/>
      <c r="AL179" s="1362">
        <v>4</v>
      </c>
      <c r="AM179" s="1362">
        <v>2</v>
      </c>
      <c r="AN179" s="1362"/>
    </row>
    <row r="180" spans="1:40" s="1361" customFormat="1" ht="15.75">
      <c r="A180" s="1381"/>
      <c r="B180" s="1374" t="s">
        <v>56</v>
      </c>
      <c r="C180" s="1365">
        <v>6</v>
      </c>
      <c r="D180" s="1366"/>
      <c r="E180" s="1367"/>
      <c r="F180" s="1368"/>
      <c r="G180" s="1678">
        <v>4.5</v>
      </c>
      <c r="H180" s="1382">
        <f>$G180*30</f>
        <v>135</v>
      </c>
      <c r="I180" s="1383">
        <v>14</v>
      </c>
      <c r="J180" s="1379" t="s">
        <v>127</v>
      </c>
      <c r="K180" s="1379" t="s">
        <v>126</v>
      </c>
      <c r="L180" s="1379"/>
      <c r="M180" s="1385">
        <f>$H180-$I180</f>
        <v>121</v>
      </c>
      <c r="N180" s="1372"/>
      <c r="O180" s="3077"/>
      <c r="P180" s="3078"/>
      <c r="Q180" s="1372"/>
      <c r="R180" s="3077"/>
      <c r="S180" s="3078"/>
      <c r="T180" s="1372"/>
      <c r="U180" s="1387" t="s">
        <v>129</v>
      </c>
      <c r="V180" s="1371"/>
      <c r="Z180" s="1362"/>
      <c r="AA180" s="1362"/>
      <c r="AB180" s="1362"/>
      <c r="AC180" s="1362"/>
      <c r="AD180" s="1362"/>
      <c r="AE180" s="1362"/>
      <c r="AF180" s="1362"/>
      <c r="AG180" s="1362"/>
      <c r="AH180" s="1362"/>
      <c r="AI180" s="1362"/>
      <c r="AJ180" s="1362">
        <v>8</v>
      </c>
      <c r="AK180" s="1362">
        <v>6</v>
      </c>
      <c r="AL180" s="1362">
        <v>8</v>
      </c>
      <c r="AM180" s="1362"/>
      <c r="AN180" s="1362">
        <v>6</v>
      </c>
    </row>
    <row r="181" spans="1:40" s="1361" customFormat="1" ht="31.5">
      <c r="A181" s="1388" t="s">
        <v>197</v>
      </c>
      <c r="B181" s="1348" t="s">
        <v>198</v>
      </c>
      <c r="C181" s="1365"/>
      <c r="D181" s="1366">
        <v>4</v>
      </c>
      <c r="E181" s="1367"/>
      <c r="F181" s="1368"/>
      <c r="G181" s="1676">
        <v>3</v>
      </c>
      <c r="H181" s="1389">
        <f>$G181*30</f>
        <v>90</v>
      </c>
      <c r="I181" s="1390">
        <v>4</v>
      </c>
      <c r="J181" s="1391" t="s">
        <v>116</v>
      </c>
      <c r="K181" s="1392"/>
      <c r="L181" s="1393"/>
      <c r="M181" s="1394">
        <f>$H181-$I181</f>
        <v>86</v>
      </c>
      <c r="N181" s="1395"/>
      <c r="O181" s="3077"/>
      <c r="P181" s="3078"/>
      <c r="Q181" s="1395"/>
      <c r="R181" s="3079" t="s">
        <v>116</v>
      </c>
      <c r="S181" s="3080"/>
      <c r="T181" s="1395"/>
      <c r="U181" s="1396"/>
      <c r="V181" s="1397"/>
      <c r="Z181" s="1362"/>
      <c r="AA181" s="1362"/>
      <c r="AB181" s="1362"/>
      <c r="AC181" s="1362"/>
      <c r="AD181" s="1362"/>
      <c r="AE181" s="1362"/>
      <c r="AF181" s="1362">
        <v>4</v>
      </c>
      <c r="AG181" s="1362"/>
      <c r="AH181" s="1362"/>
      <c r="AI181" s="1362"/>
      <c r="AJ181" s="1362"/>
      <c r="AK181" s="1362"/>
      <c r="AL181" s="1362">
        <v>4</v>
      </c>
      <c r="AM181" s="1362"/>
      <c r="AN181" s="1362"/>
    </row>
    <row r="182" spans="1:40" ht="31.5">
      <c r="A182" s="531" t="s">
        <v>199</v>
      </c>
      <c r="B182" s="517" t="s">
        <v>419</v>
      </c>
      <c r="C182" s="533"/>
      <c r="D182" s="534"/>
      <c r="E182" s="535"/>
      <c r="F182" s="536"/>
      <c r="G182" s="537"/>
      <c r="H182" s="564"/>
      <c r="I182" s="396"/>
      <c r="J182" s="397"/>
      <c r="K182" s="423"/>
      <c r="L182" s="398"/>
      <c r="M182" s="561"/>
      <c r="N182" s="562"/>
      <c r="O182" s="3081"/>
      <c r="P182" s="3082"/>
      <c r="Q182" s="562"/>
      <c r="R182" s="3083"/>
      <c r="S182" s="3084"/>
      <c r="T182" s="562"/>
      <c r="U182" s="399"/>
      <c r="V182" s="563"/>
      <c r="Z182" s="1274"/>
      <c r="AA182" s="1274"/>
      <c r="AB182" s="1274"/>
      <c r="AC182" s="1274"/>
      <c r="AD182" s="1273"/>
      <c r="AE182" s="1273"/>
      <c r="AF182" s="1273"/>
      <c r="AG182" s="1273"/>
      <c r="AH182" s="1273"/>
      <c r="AI182" s="1273"/>
      <c r="AJ182" s="1273"/>
      <c r="AK182" s="1273"/>
      <c r="AL182" s="1273"/>
      <c r="AM182" s="1273"/>
      <c r="AN182" s="1273"/>
    </row>
    <row r="183" spans="1:40" ht="15.75">
      <c r="A183" s="531" t="s">
        <v>201</v>
      </c>
      <c r="B183" s="565" t="s">
        <v>206</v>
      </c>
      <c r="C183" s="533"/>
      <c r="D183" s="534"/>
      <c r="E183" s="535"/>
      <c r="F183" s="536"/>
      <c r="G183" s="1666">
        <f>SUM(G184:G185)</f>
        <v>3</v>
      </c>
      <c r="H183" s="564">
        <f>SUM(H184:H185)</f>
        <v>90</v>
      </c>
      <c r="I183" s="396"/>
      <c r="J183" s="397"/>
      <c r="K183" s="423"/>
      <c r="L183" s="398"/>
      <c r="M183" s="561"/>
      <c r="N183" s="562"/>
      <c r="O183" s="3081"/>
      <c r="P183" s="3082"/>
      <c r="Q183" s="562"/>
      <c r="R183" s="3083"/>
      <c r="S183" s="3084"/>
      <c r="T183" s="562"/>
      <c r="U183" s="399"/>
      <c r="V183" s="563"/>
      <c r="Z183" s="1274"/>
      <c r="AA183" s="1274"/>
      <c r="AB183" s="1274"/>
      <c r="AC183" s="1274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</row>
    <row r="184" spans="1:40" ht="15.75">
      <c r="A184" s="542"/>
      <c r="B184" s="566" t="s">
        <v>55</v>
      </c>
      <c r="C184" s="533"/>
      <c r="D184" s="534"/>
      <c r="E184" s="535"/>
      <c r="F184" s="536"/>
      <c r="G184" s="1667">
        <v>0.5</v>
      </c>
      <c r="H184" s="567">
        <f>G184*30</f>
        <v>15</v>
      </c>
      <c r="I184" s="396"/>
      <c r="J184" s="397"/>
      <c r="K184" s="423"/>
      <c r="L184" s="398"/>
      <c r="M184" s="561"/>
      <c r="N184" s="562"/>
      <c r="O184" s="3081"/>
      <c r="P184" s="3082"/>
      <c r="Q184" s="562"/>
      <c r="R184" s="3083"/>
      <c r="S184" s="3084"/>
      <c r="T184" s="562"/>
      <c r="U184" s="399"/>
      <c r="V184" s="563"/>
      <c r="Z184" s="1274"/>
      <c r="AA184" s="1274"/>
      <c r="AB184" s="1274"/>
      <c r="AC184" s="1274"/>
      <c r="AD184" s="1273"/>
      <c r="AE184" s="1273"/>
      <c r="AF184" s="1273"/>
      <c r="AG184" s="1273"/>
      <c r="AH184" s="1273"/>
      <c r="AI184" s="1273"/>
      <c r="AJ184" s="1273"/>
      <c r="AK184" s="1273"/>
      <c r="AL184" s="1273"/>
      <c r="AM184" s="1273"/>
      <c r="AN184" s="1273"/>
    </row>
    <row r="185" spans="1:40" ht="15.75">
      <c r="A185" s="531" t="s">
        <v>421</v>
      </c>
      <c r="B185" s="568" t="s">
        <v>56</v>
      </c>
      <c r="C185" s="533"/>
      <c r="D185" s="535">
        <v>4</v>
      </c>
      <c r="E185" s="535"/>
      <c r="F185" s="536"/>
      <c r="G185" s="1666">
        <v>2.5</v>
      </c>
      <c r="H185" s="569">
        <f>G185*30</f>
        <v>75</v>
      </c>
      <c r="I185" s="570">
        <f>SUM($J185:$L185)</f>
        <v>4</v>
      </c>
      <c r="J185" s="571">
        <v>4</v>
      </c>
      <c r="K185" s="571"/>
      <c r="L185" s="572"/>
      <c r="M185" s="561">
        <f>$H185-$I185</f>
        <v>71</v>
      </c>
      <c r="N185" s="562"/>
      <c r="O185" s="3081"/>
      <c r="P185" s="3082"/>
      <c r="Q185" s="562"/>
      <c r="R185" s="3050" t="s">
        <v>116</v>
      </c>
      <c r="S185" s="3051"/>
      <c r="T185" s="562"/>
      <c r="U185" s="399"/>
      <c r="V185" s="563"/>
      <c r="Z185" s="1274"/>
      <c r="AA185" s="1274"/>
      <c r="AB185" s="1274"/>
      <c r="AC185" s="1274"/>
      <c r="AD185" s="1273"/>
      <c r="AE185" s="1273"/>
      <c r="AF185" s="1273">
        <v>4</v>
      </c>
      <c r="AG185" s="1273"/>
      <c r="AH185" s="1273"/>
      <c r="AI185" s="1273"/>
      <c r="AJ185" s="1273"/>
      <c r="AK185" s="1273"/>
      <c r="AL185" s="1273">
        <v>4</v>
      </c>
      <c r="AM185" s="1273"/>
      <c r="AN185" s="1273"/>
    </row>
    <row r="186" spans="1:40" ht="31.5">
      <c r="A186" s="531"/>
      <c r="B186" s="573" t="s">
        <v>420</v>
      </c>
      <c r="C186" s="533"/>
      <c r="D186" s="534"/>
      <c r="E186" s="535"/>
      <c r="F186" s="536"/>
      <c r="G186" s="537"/>
      <c r="H186" s="569"/>
      <c r="I186" s="396"/>
      <c r="J186" s="397"/>
      <c r="K186" s="423"/>
      <c r="L186" s="398"/>
      <c r="M186" s="561"/>
      <c r="N186" s="562"/>
      <c r="O186" s="3081"/>
      <c r="P186" s="3082"/>
      <c r="Q186" s="562"/>
      <c r="R186" s="3083"/>
      <c r="S186" s="3084"/>
      <c r="T186" s="562"/>
      <c r="U186" s="399"/>
      <c r="V186" s="563"/>
      <c r="Z186" s="1274"/>
      <c r="AA186" s="1274"/>
      <c r="AB186" s="1274"/>
      <c r="AC186" s="1274"/>
      <c r="AD186" s="1273"/>
      <c r="AE186" s="1273"/>
      <c r="AF186" s="1273"/>
      <c r="AG186" s="1273"/>
      <c r="AH186" s="1273"/>
      <c r="AI186" s="1273"/>
      <c r="AJ186" s="1273"/>
      <c r="AK186" s="1273"/>
      <c r="AL186" s="1273"/>
      <c r="AM186" s="1273"/>
      <c r="AN186" s="1273"/>
    </row>
    <row r="187" spans="1:40" ht="31.5">
      <c r="A187" s="531" t="s">
        <v>422</v>
      </c>
      <c r="B187" s="565" t="s">
        <v>209</v>
      </c>
      <c r="C187" s="533"/>
      <c r="D187" s="534"/>
      <c r="E187" s="535"/>
      <c r="F187" s="536"/>
      <c r="G187" s="1398">
        <f>SUM(G188:G189)</f>
        <v>3</v>
      </c>
      <c r="H187" s="564">
        <f>SUM(H188:H189)</f>
        <v>90</v>
      </c>
      <c r="I187" s="396"/>
      <c r="J187" s="397"/>
      <c r="K187" s="423"/>
      <c r="L187" s="398"/>
      <c r="M187" s="561"/>
      <c r="N187" s="562"/>
      <c r="O187" s="3081"/>
      <c r="P187" s="3082"/>
      <c r="Q187" s="562"/>
      <c r="R187" s="3083"/>
      <c r="S187" s="3084"/>
      <c r="T187" s="562"/>
      <c r="U187" s="399"/>
      <c r="V187" s="563"/>
      <c r="Z187" s="1274"/>
      <c r="AA187" s="1274"/>
      <c r="AB187" s="1274"/>
      <c r="AC187" s="1274"/>
      <c r="AD187" s="1273"/>
      <c r="AE187" s="1273"/>
      <c r="AF187" s="1273"/>
      <c r="AG187" s="1273"/>
      <c r="AH187" s="1273"/>
      <c r="AI187" s="1273"/>
      <c r="AJ187" s="1273"/>
      <c r="AK187" s="1273"/>
      <c r="AL187" s="1273"/>
      <c r="AM187" s="1273"/>
      <c r="AN187" s="1273"/>
    </row>
    <row r="188" spans="1:40" ht="15.75">
      <c r="A188" s="531" t="s">
        <v>423</v>
      </c>
      <c r="B188" s="566" t="s">
        <v>55</v>
      </c>
      <c r="C188" s="533"/>
      <c r="D188" s="534"/>
      <c r="E188" s="535"/>
      <c r="F188" s="536"/>
      <c r="G188" s="1399">
        <v>1</v>
      </c>
      <c r="H188" s="567">
        <f>G188*30</f>
        <v>30</v>
      </c>
      <c r="I188" s="396"/>
      <c r="J188" s="397"/>
      <c r="K188" s="423"/>
      <c r="L188" s="398"/>
      <c r="M188" s="561"/>
      <c r="N188" s="562"/>
      <c r="O188" s="3081"/>
      <c r="P188" s="3082"/>
      <c r="Q188" s="562"/>
      <c r="R188" s="3083"/>
      <c r="S188" s="3084"/>
      <c r="T188" s="562"/>
      <c r="U188" s="399"/>
      <c r="V188" s="563"/>
      <c r="Z188" s="1274"/>
      <c r="AA188" s="1274"/>
      <c r="AB188" s="1274"/>
      <c r="AC188" s="1274"/>
      <c r="AD188" s="1273"/>
      <c r="AE188" s="1273"/>
      <c r="AF188" s="1273"/>
      <c r="AG188" s="1273"/>
      <c r="AH188" s="1273"/>
      <c r="AI188" s="1273"/>
      <c r="AJ188" s="1273"/>
      <c r="AK188" s="1273"/>
      <c r="AL188" s="1273"/>
      <c r="AM188" s="1273"/>
      <c r="AN188" s="1273"/>
    </row>
    <row r="189" spans="1:40" ht="15.75">
      <c r="A189" s="531" t="s">
        <v>424</v>
      </c>
      <c r="B189" s="568" t="s">
        <v>56</v>
      </c>
      <c r="C189" s="533"/>
      <c r="D189" s="555">
        <v>6</v>
      </c>
      <c r="E189" s="535"/>
      <c r="F189" s="536"/>
      <c r="G189" s="1398">
        <v>2</v>
      </c>
      <c r="H189" s="569">
        <f>G189*30</f>
        <v>60</v>
      </c>
      <c r="I189" s="570">
        <f>SUM($J189:$L189)</f>
        <v>4</v>
      </c>
      <c r="J189" s="571">
        <v>4</v>
      </c>
      <c r="K189" s="571"/>
      <c r="L189" s="572"/>
      <c r="M189" s="561">
        <f>$H189-$I189</f>
        <v>56</v>
      </c>
      <c r="N189" s="562"/>
      <c r="O189" s="3081"/>
      <c r="P189" s="3082"/>
      <c r="Q189" s="562"/>
      <c r="R189" s="3083"/>
      <c r="S189" s="3084"/>
      <c r="T189" s="562"/>
      <c r="U189" s="424" t="s">
        <v>116</v>
      </c>
      <c r="V189" s="563"/>
      <c r="Z189" s="1274"/>
      <c r="AA189" s="1274"/>
      <c r="AB189" s="1274"/>
      <c r="AC189" s="1274"/>
      <c r="AD189" s="1273"/>
      <c r="AE189" s="1273"/>
      <c r="AF189" s="1273"/>
      <c r="AG189" s="1273"/>
      <c r="AH189" s="1273"/>
      <c r="AI189" s="1273"/>
      <c r="AJ189" s="1273">
        <v>4</v>
      </c>
      <c r="AK189" s="1273"/>
      <c r="AL189" s="1273">
        <v>4</v>
      </c>
      <c r="AM189" s="1273"/>
      <c r="AN189" s="1273"/>
    </row>
    <row r="190" spans="1:40" ht="31.5">
      <c r="A190" s="531" t="s">
        <v>202</v>
      </c>
      <c r="B190" s="532" t="s">
        <v>200</v>
      </c>
      <c r="C190" s="533"/>
      <c r="D190" s="534"/>
      <c r="E190" s="535"/>
      <c r="F190" s="536"/>
      <c r="G190" s="1666">
        <f>SUM(G$191:G$192)</f>
        <v>4</v>
      </c>
      <c r="H190" s="538">
        <f>SUM(H$191:H$192)</f>
        <v>120</v>
      </c>
      <c r="I190" s="539"/>
      <c r="J190" s="539"/>
      <c r="K190" s="539"/>
      <c r="L190" s="539"/>
      <c r="M190" s="540"/>
      <c r="N190" s="541"/>
      <c r="O190" s="3081"/>
      <c r="P190" s="3082"/>
      <c r="Q190" s="541"/>
      <c r="R190" s="3083"/>
      <c r="S190" s="3084"/>
      <c r="T190" s="541"/>
      <c r="U190" s="539"/>
      <c r="V190" s="540"/>
      <c r="Z190" s="1274"/>
      <c r="AA190" s="1274"/>
      <c r="AB190" s="1274"/>
      <c r="AC190" s="1274"/>
      <c r="AD190" s="1273"/>
      <c r="AE190" s="1273"/>
      <c r="AF190" s="1273"/>
      <c r="AG190" s="1273"/>
      <c r="AH190" s="1273"/>
      <c r="AI190" s="1273"/>
      <c r="AJ190" s="1273"/>
      <c r="AK190" s="1273"/>
      <c r="AL190" s="1273"/>
      <c r="AM190" s="1273"/>
      <c r="AN190" s="1273"/>
    </row>
    <row r="191" spans="1:40" ht="15.75">
      <c r="A191" s="542"/>
      <c r="B191" s="543" t="s">
        <v>55</v>
      </c>
      <c r="C191" s="533"/>
      <c r="D191" s="534"/>
      <c r="E191" s="535"/>
      <c r="F191" s="536"/>
      <c r="G191" s="1667">
        <v>1</v>
      </c>
      <c r="H191" s="574">
        <f>$G191*30</f>
        <v>30</v>
      </c>
      <c r="I191" s="539"/>
      <c r="J191" s="539"/>
      <c r="K191" s="539"/>
      <c r="L191" s="539"/>
      <c r="M191" s="540"/>
      <c r="N191" s="541"/>
      <c r="O191" s="3081"/>
      <c r="P191" s="3082"/>
      <c r="Q191" s="541"/>
      <c r="R191" s="3083"/>
      <c r="S191" s="3084"/>
      <c r="T191" s="541"/>
      <c r="U191" s="539"/>
      <c r="V191" s="540"/>
      <c r="Z191" s="1273"/>
      <c r="AA191" s="1273"/>
      <c r="AB191" s="1273"/>
      <c r="AC191" s="1273"/>
      <c r="AD191" s="1273"/>
      <c r="AE191" s="1273"/>
      <c r="AF191" s="1273"/>
      <c r="AG191" s="1273"/>
      <c r="AH191" s="1273"/>
      <c r="AI191" s="1273"/>
      <c r="AJ191" s="1273"/>
      <c r="AK191" s="1273"/>
      <c r="AL191" s="1273"/>
      <c r="AM191" s="1273"/>
      <c r="AN191" s="1273"/>
    </row>
    <row r="192" spans="1:40" ht="15.75">
      <c r="A192" s="542" t="s">
        <v>204</v>
      </c>
      <c r="B192" s="546" t="s">
        <v>56</v>
      </c>
      <c r="C192" s="533">
        <v>5</v>
      </c>
      <c r="D192" s="534"/>
      <c r="E192" s="535"/>
      <c r="F192" s="536"/>
      <c r="G192" s="1666">
        <v>3</v>
      </c>
      <c r="H192" s="560">
        <f>$G192*30</f>
        <v>90</v>
      </c>
      <c r="I192" s="570">
        <v>10</v>
      </c>
      <c r="J192" s="575" t="s">
        <v>127</v>
      </c>
      <c r="K192" s="576"/>
      <c r="L192" s="548" t="s">
        <v>128</v>
      </c>
      <c r="M192" s="577">
        <f>$H192-$I192</f>
        <v>80</v>
      </c>
      <c r="N192" s="578">
        <f>IF($G192=N$5,$K192,"")</f>
      </c>
      <c r="O192" s="3081"/>
      <c r="P192" s="3082"/>
      <c r="Q192" s="578">
        <f>IF($G192=Q$5,$K192,"")</f>
        <v>0</v>
      </c>
      <c r="R192" s="3083"/>
      <c r="S192" s="3084"/>
      <c r="T192" s="557" t="s">
        <v>263</v>
      </c>
      <c r="U192" s="558"/>
      <c r="V192" s="580"/>
      <c r="Z192" s="1273"/>
      <c r="AA192" s="1273"/>
      <c r="AB192" s="1273"/>
      <c r="AC192" s="1273"/>
      <c r="AD192" s="1273"/>
      <c r="AE192" s="1273"/>
      <c r="AF192" s="1273">
        <v>8</v>
      </c>
      <c r="AG192" s="1273">
        <v>2</v>
      </c>
      <c r="AH192" s="1273"/>
      <c r="AI192" s="1273"/>
      <c r="AJ192" s="1273"/>
      <c r="AK192" s="1273"/>
      <c r="AL192" s="1273">
        <v>8</v>
      </c>
      <c r="AM192" s="1273">
        <v>2</v>
      </c>
      <c r="AN192" s="1273"/>
    </row>
    <row r="193" spans="1:40" s="1361" customFormat="1" ht="15.75">
      <c r="A193" s="1363" t="s">
        <v>205</v>
      </c>
      <c r="B193" s="1376" t="s">
        <v>551</v>
      </c>
      <c r="C193" s="1400"/>
      <c r="D193" s="1367">
        <v>6</v>
      </c>
      <c r="E193" s="1384"/>
      <c r="F193" s="1401"/>
      <c r="G193" s="1402">
        <v>3</v>
      </c>
      <c r="H193" s="1389">
        <f>$G193*30</f>
        <v>90</v>
      </c>
      <c r="I193" s="1403">
        <f>SUM($J193:$L193)</f>
        <v>4</v>
      </c>
      <c r="J193" s="1404">
        <v>4</v>
      </c>
      <c r="K193" s="1404"/>
      <c r="L193" s="1405"/>
      <c r="M193" s="1406">
        <f>$H193-$I193</f>
        <v>86</v>
      </c>
      <c r="N193" s="1407">
        <f>IF($G193=N$5,$K193,"")</f>
      </c>
      <c r="O193" s="3077"/>
      <c r="P193" s="3078"/>
      <c r="Q193" s="1407">
        <f>IF($G193=Q$5,$K193,"")</f>
        <v>0</v>
      </c>
      <c r="R193" s="3085"/>
      <c r="S193" s="3086"/>
      <c r="T193" s="1408"/>
      <c r="U193" s="1396" t="s">
        <v>116</v>
      </c>
      <c r="V193" s="1409"/>
      <c r="Z193" s="1362"/>
      <c r="AA193" s="1362"/>
      <c r="AB193" s="1362"/>
      <c r="AC193" s="1362"/>
      <c r="AD193" s="1362"/>
      <c r="AE193" s="1362"/>
      <c r="AF193" s="1362"/>
      <c r="AG193" s="1362"/>
      <c r="AH193" s="1362"/>
      <c r="AI193" s="1362"/>
      <c r="AJ193" s="1362">
        <v>4</v>
      </c>
      <c r="AK193" s="1362">
        <v>0</v>
      </c>
      <c r="AL193" s="1362">
        <v>4</v>
      </c>
      <c r="AM193" s="1362"/>
      <c r="AN193" s="1362"/>
    </row>
    <row r="194" spans="1:40" ht="15.75">
      <c r="A194" s="531" t="s">
        <v>207</v>
      </c>
      <c r="B194" s="585" t="s">
        <v>211</v>
      </c>
      <c r="C194" s="533"/>
      <c r="D194" s="534"/>
      <c r="E194" s="535"/>
      <c r="F194" s="536"/>
      <c r="G194" s="1411">
        <f>G195+G196</f>
        <v>4</v>
      </c>
      <c r="H194" s="587">
        <f>H195+H196</f>
        <v>120</v>
      </c>
      <c r="I194" s="539"/>
      <c r="J194" s="539"/>
      <c r="K194" s="539"/>
      <c r="L194" s="539"/>
      <c r="M194" s="540"/>
      <c r="N194" s="541"/>
      <c r="O194" s="3081"/>
      <c r="P194" s="3082"/>
      <c r="Q194" s="541"/>
      <c r="R194" s="3083"/>
      <c r="S194" s="3084"/>
      <c r="T194" s="541"/>
      <c r="U194" s="539"/>
      <c r="V194" s="540"/>
      <c r="Z194" s="1273"/>
      <c r="AA194" s="1273"/>
      <c r="AB194" s="1273"/>
      <c r="AC194" s="1273"/>
      <c r="AD194" s="1273"/>
      <c r="AE194" s="1273"/>
      <c r="AF194" s="1273"/>
      <c r="AG194" s="1273"/>
      <c r="AH194" s="1273"/>
      <c r="AI194" s="1273"/>
      <c r="AJ194" s="1273"/>
      <c r="AK194" s="1273"/>
      <c r="AL194" s="1273"/>
      <c r="AM194" s="1273"/>
      <c r="AN194" s="1273"/>
    </row>
    <row r="195" spans="1:40" ht="15.75">
      <c r="A195" s="542"/>
      <c r="B195" s="585" t="s">
        <v>55</v>
      </c>
      <c r="C195" s="533"/>
      <c r="D195" s="534"/>
      <c r="E195" s="535"/>
      <c r="F195" s="536"/>
      <c r="G195" s="1410">
        <v>1</v>
      </c>
      <c r="H195" s="574">
        <f>$G195*30</f>
        <v>30</v>
      </c>
      <c r="I195" s="539"/>
      <c r="J195" s="539"/>
      <c r="K195" s="539"/>
      <c r="L195" s="539"/>
      <c r="M195" s="540"/>
      <c r="N195" s="541"/>
      <c r="O195" s="3081"/>
      <c r="P195" s="3082"/>
      <c r="Q195" s="541"/>
      <c r="R195" s="3083"/>
      <c r="S195" s="3084"/>
      <c r="T195" s="541"/>
      <c r="U195" s="539"/>
      <c r="V195" s="540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</row>
    <row r="196" spans="1:40" ht="15.75">
      <c r="A196" s="531" t="s">
        <v>425</v>
      </c>
      <c r="B196" s="546" t="s">
        <v>56</v>
      </c>
      <c r="C196" s="533">
        <v>3</v>
      </c>
      <c r="D196" s="534"/>
      <c r="E196" s="535"/>
      <c r="F196" s="536"/>
      <c r="G196" s="1398">
        <v>3</v>
      </c>
      <c r="H196" s="560">
        <f>$G196*30</f>
        <v>90</v>
      </c>
      <c r="I196" s="570">
        <v>6</v>
      </c>
      <c r="J196" s="572" t="s">
        <v>116</v>
      </c>
      <c r="K196" s="572"/>
      <c r="L196" s="548" t="s">
        <v>128</v>
      </c>
      <c r="M196" s="577">
        <f>$H196-$I196</f>
        <v>84</v>
      </c>
      <c r="N196" s="578">
        <f>IF($G196=N$5,$K196,"")</f>
      </c>
      <c r="O196" s="3081"/>
      <c r="P196" s="3082"/>
      <c r="Q196" s="589" t="s">
        <v>124</v>
      </c>
      <c r="R196" s="3083"/>
      <c r="S196" s="3084"/>
      <c r="T196" s="590"/>
      <c r="U196" s="583"/>
      <c r="V196" s="580"/>
      <c r="Z196" s="1273"/>
      <c r="AA196" s="1273"/>
      <c r="AB196" s="1273"/>
      <c r="AC196" s="1273"/>
      <c r="AD196" s="1273">
        <v>4</v>
      </c>
      <c r="AE196" s="1273">
        <v>2</v>
      </c>
      <c r="AF196" s="1273"/>
      <c r="AG196" s="1273"/>
      <c r="AH196" s="1273"/>
      <c r="AI196" s="1273"/>
      <c r="AJ196" s="1273"/>
      <c r="AK196" s="1273"/>
      <c r="AL196" s="1273">
        <v>4</v>
      </c>
      <c r="AM196" s="1273">
        <v>2</v>
      </c>
      <c r="AN196" s="1273"/>
    </row>
    <row r="197" spans="1:40" ht="31.5">
      <c r="A197" s="531" t="s">
        <v>208</v>
      </c>
      <c r="B197" s="591" t="s">
        <v>426</v>
      </c>
      <c r="C197" s="533"/>
      <c r="D197" s="534"/>
      <c r="E197" s="535"/>
      <c r="F197" s="536"/>
      <c r="G197" s="1667">
        <v>3.5</v>
      </c>
      <c r="H197" s="592">
        <f>G197*30</f>
        <v>105</v>
      </c>
      <c r="I197" s="570"/>
      <c r="J197" s="571"/>
      <c r="K197" s="571"/>
      <c r="L197" s="572"/>
      <c r="M197" s="577"/>
      <c r="N197" s="578"/>
      <c r="O197" s="3081"/>
      <c r="P197" s="3082"/>
      <c r="Q197" s="578"/>
      <c r="R197" s="3083"/>
      <c r="S197" s="3084"/>
      <c r="T197" s="541"/>
      <c r="U197" s="539"/>
      <c r="V197" s="540"/>
      <c r="Z197" s="1273"/>
      <c r="AA197" s="1273"/>
      <c r="AB197" s="1273"/>
      <c r="AC197" s="1273"/>
      <c r="AD197" s="1273"/>
      <c r="AE197" s="1273"/>
      <c r="AF197" s="1273"/>
      <c r="AG197" s="1273"/>
      <c r="AH197" s="1273"/>
      <c r="AI197" s="1273"/>
      <c r="AJ197" s="1273"/>
      <c r="AK197" s="1273"/>
      <c r="AL197" s="1273"/>
      <c r="AM197" s="1273"/>
      <c r="AN197" s="1273"/>
    </row>
    <row r="198" spans="1:40" ht="31.5">
      <c r="A198" s="531" t="s">
        <v>210</v>
      </c>
      <c r="B198" s="573" t="s">
        <v>216</v>
      </c>
      <c r="C198" s="533"/>
      <c r="D198" s="534">
        <v>6</v>
      </c>
      <c r="E198" s="593"/>
      <c r="F198" s="594"/>
      <c r="G198" s="1666">
        <v>3.5</v>
      </c>
      <c r="H198" s="560">
        <f>$G198*30</f>
        <v>105</v>
      </c>
      <c r="I198" s="570">
        <v>8</v>
      </c>
      <c r="J198" s="548" t="s">
        <v>127</v>
      </c>
      <c r="K198" s="572"/>
      <c r="L198" s="548"/>
      <c r="M198" s="577">
        <f>$H198-$I198</f>
        <v>97</v>
      </c>
      <c r="N198" s="578">
        <f>IF($G198=N$5,$K198,"")</f>
      </c>
      <c r="O198" s="3081"/>
      <c r="P198" s="3082"/>
      <c r="Q198" s="578">
        <f>IF($G198=Q$5,$K198,"")</f>
      </c>
      <c r="R198" s="3083"/>
      <c r="S198" s="3084"/>
      <c r="T198" s="590"/>
      <c r="U198" s="558" t="s">
        <v>127</v>
      </c>
      <c r="V198" s="580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>
        <v>8</v>
      </c>
      <c r="AK198" s="1273"/>
      <c r="AL198" s="1273">
        <v>8</v>
      </c>
      <c r="AM198" s="1273"/>
      <c r="AN198" s="1273"/>
    </row>
    <row r="199" spans="1:40" ht="15.75">
      <c r="A199" s="531" t="s">
        <v>212</v>
      </c>
      <c r="B199" s="595" t="s">
        <v>427</v>
      </c>
      <c r="C199" s="581"/>
      <c r="D199" s="535"/>
      <c r="E199" s="555"/>
      <c r="F199" s="582"/>
      <c r="G199" s="537">
        <f>G200+G203</f>
        <v>13</v>
      </c>
      <c r="H199" s="564">
        <f>H200+H203</f>
        <v>390</v>
      </c>
      <c r="I199" s="570"/>
      <c r="J199" s="571"/>
      <c r="K199" s="571"/>
      <c r="L199" s="572"/>
      <c r="M199" s="577"/>
      <c r="N199" s="578"/>
      <c r="O199" s="3081"/>
      <c r="P199" s="3082"/>
      <c r="Q199" s="578"/>
      <c r="R199" s="3083"/>
      <c r="S199" s="3084"/>
      <c r="T199" s="541"/>
      <c r="U199" s="539"/>
      <c r="V199" s="540"/>
      <c r="Z199" s="1273"/>
      <c r="AA199" s="1273"/>
      <c r="AB199" s="1273"/>
      <c r="AC199" s="1273"/>
      <c r="AD199" s="1273"/>
      <c r="AE199" s="1273"/>
      <c r="AF199" s="1273"/>
      <c r="AG199" s="1273"/>
      <c r="AH199" s="1273"/>
      <c r="AI199" s="1273"/>
      <c r="AJ199" s="1273"/>
      <c r="AK199" s="1273"/>
      <c r="AL199" s="1273"/>
      <c r="AM199" s="1273"/>
      <c r="AN199" s="1273"/>
    </row>
    <row r="200" spans="1:40" ht="31.5">
      <c r="A200" s="531" t="s">
        <v>214</v>
      </c>
      <c r="B200" s="596" t="s">
        <v>203</v>
      </c>
      <c r="C200" s="581"/>
      <c r="D200" s="535"/>
      <c r="E200" s="555"/>
      <c r="F200" s="582"/>
      <c r="G200" s="1666">
        <f>G201+G202</f>
        <v>8</v>
      </c>
      <c r="H200" s="592">
        <f>G200*30</f>
        <v>240</v>
      </c>
      <c r="I200" s="570"/>
      <c r="J200" s="571"/>
      <c r="K200" s="571"/>
      <c r="L200" s="572"/>
      <c r="M200" s="577"/>
      <c r="N200" s="578"/>
      <c r="O200" s="3081"/>
      <c r="P200" s="3082"/>
      <c r="Q200" s="578"/>
      <c r="R200" s="3083"/>
      <c r="S200" s="3084"/>
      <c r="T200" s="541"/>
      <c r="U200" s="539"/>
      <c r="V200" s="540"/>
      <c r="Z200" s="1273"/>
      <c r="AA200" s="1273"/>
      <c r="AB200" s="1273"/>
      <c r="AC200" s="1273"/>
      <c r="AD200" s="1273"/>
      <c r="AE200" s="1273"/>
      <c r="AF200" s="1273"/>
      <c r="AG200" s="1273"/>
      <c r="AH200" s="1273"/>
      <c r="AI200" s="1273"/>
      <c r="AJ200" s="1273"/>
      <c r="AK200" s="1273"/>
      <c r="AL200" s="1273"/>
      <c r="AM200" s="1273"/>
      <c r="AN200" s="1273"/>
    </row>
    <row r="201" spans="1:40" ht="15.75">
      <c r="A201" s="531"/>
      <c r="B201" s="597" t="s">
        <v>55</v>
      </c>
      <c r="C201" s="581"/>
      <c r="D201" s="535"/>
      <c r="E201" s="555"/>
      <c r="F201" s="582"/>
      <c r="G201" s="1667">
        <v>3</v>
      </c>
      <c r="H201" s="567">
        <f>G201*30</f>
        <v>90</v>
      </c>
      <c r="I201" s="570"/>
      <c r="J201" s="548"/>
      <c r="K201" s="572"/>
      <c r="L201" s="548"/>
      <c r="M201" s="577"/>
      <c r="N201" s="578"/>
      <c r="O201" s="3081"/>
      <c r="P201" s="3082"/>
      <c r="Q201" s="578"/>
      <c r="R201" s="3083"/>
      <c r="S201" s="3084"/>
      <c r="T201" s="541"/>
      <c r="U201" s="539"/>
      <c r="V201" s="540"/>
      <c r="Z201" s="1273"/>
      <c r="AA201" s="1273"/>
      <c r="AB201" s="1273"/>
      <c r="AC201" s="1273"/>
      <c r="AD201" s="1273"/>
      <c r="AE201" s="1273"/>
      <c r="AF201" s="1273"/>
      <c r="AG201" s="1273"/>
      <c r="AH201" s="1273"/>
      <c r="AI201" s="1273"/>
      <c r="AJ201" s="1273"/>
      <c r="AK201" s="1273"/>
      <c r="AL201" s="1273"/>
      <c r="AM201" s="1273"/>
      <c r="AN201" s="1273"/>
    </row>
    <row r="202" spans="1:40" ht="15.75">
      <c r="A202" s="531" t="s">
        <v>428</v>
      </c>
      <c r="B202" s="685" t="s">
        <v>552</v>
      </c>
      <c r="C202" s="1230">
        <v>4</v>
      </c>
      <c r="D202" s="535"/>
      <c r="E202" s="555"/>
      <c r="F202" s="582"/>
      <c r="G202" s="1666">
        <v>5</v>
      </c>
      <c r="H202" s="569">
        <f>G202*30</f>
        <v>150</v>
      </c>
      <c r="I202" s="570">
        <v>6</v>
      </c>
      <c r="J202" s="572" t="s">
        <v>116</v>
      </c>
      <c r="K202" s="572"/>
      <c r="L202" s="548" t="s">
        <v>128</v>
      </c>
      <c r="M202" s="577">
        <f>$H202-$I202</f>
        <v>144</v>
      </c>
      <c r="N202" s="578"/>
      <c r="O202" s="3081"/>
      <c r="P202" s="3082"/>
      <c r="Q202" s="578"/>
      <c r="R202" s="3087" t="s">
        <v>124</v>
      </c>
      <c r="S202" s="3088"/>
      <c r="T202" s="557"/>
      <c r="U202" s="539"/>
      <c r="V202" s="540"/>
      <c r="Z202" s="1273"/>
      <c r="AA202" s="1273"/>
      <c r="AB202" s="1273"/>
      <c r="AC202" s="1273"/>
      <c r="AD202" s="1273"/>
      <c r="AE202" s="1273"/>
      <c r="AF202" s="1273">
        <v>4</v>
      </c>
      <c r="AG202" s="1273">
        <v>2</v>
      </c>
      <c r="AH202" s="1273"/>
      <c r="AI202" s="1273"/>
      <c r="AJ202" s="1273"/>
      <c r="AK202" s="1273"/>
      <c r="AL202" s="1273">
        <v>4</v>
      </c>
      <c r="AM202" s="1273">
        <v>2</v>
      </c>
      <c r="AN202" s="1273"/>
    </row>
    <row r="203" spans="1:40" ht="31.5">
      <c r="A203" s="531" t="s">
        <v>429</v>
      </c>
      <c r="B203" s="596" t="s">
        <v>213</v>
      </c>
      <c r="C203" s="581"/>
      <c r="D203" s="535"/>
      <c r="E203" s="555"/>
      <c r="F203" s="582"/>
      <c r="G203" s="1668">
        <f>SUM(G$204:G$206)</f>
        <v>5</v>
      </c>
      <c r="H203" s="600">
        <f>SUM(H$204:H$206)</f>
        <v>150</v>
      </c>
      <c r="I203" s="570"/>
      <c r="J203" s="571"/>
      <c r="K203" s="571"/>
      <c r="L203" s="572"/>
      <c r="M203" s="577"/>
      <c r="N203" s="578"/>
      <c r="O203" s="3081"/>
      <c r="P203" s="3082"/>
      <c r="Q203" s="578"/>
      <c r="R203" s="3089"/>
      <c r="S203" s="3090"/>
      <c r="T203" s="541"/>
      <c r="U203" s="539"/>
      <c r="V203" s="540"/>
      <c r="Z203" s="1273"/>
      <c r="AA203" s="1273"/>
      <c r="AB203" s="1273"/>
      <c r="AC203" s="1273"/>
      <c r="AD203" s="1273"/>
      <c r="AE203" s="1273"/>
      <c r="AF203" s="1273"/>
      <c r="AG203" s="1273"/>
      <c r="AH203" s="1273"/>
      <c r="AI203" s="1273"/>
      <c r="AJ203" s="1273"/>
      <c r="AK203" s="1273"/>
      <c r="AL203" s="1273"/>
      <c r="AM203" s="1273"/>
      <c r="AN203" s="1273"/>
    </row>
    <row r="204" spans="1:40" ht="15.75">
      <c r="A204" s="531"/>
      <c r="B204" s="597" t="s">
        <v>55</v>
      </c>
      <c r="C204" s="581"/>
      <c r="D204" s="535"/>
      <c r="E204" s="555"/>
      <c r="F204" s="582"/>
      <c r="G204" s="1669">
        <v>1.5</v>
      </c>
      <c r="H204" s="567">
        <f>G204*30</f>
        <v>45</v>
      </c>
      <c r="I204" s="570"/>
      <c r="J204" s="571"/>
      <c r="K204" s="571"/>
      <c r="L204" s="572"/>
      <c r="M204" s="577"/>
      <c r="N204" s="578"/>
      <c r="O204" s="3081"/>
      <c r="P204" s="3082"/>
      <c r="Q204" s="578"/>
      <c r="R204" s="3089"/>
      <c r="S204" s="3090"/>
      <c r="T204" s="541"/>
      <c r="U204" s="539"/>
      <c r="V204" s="540"/>
      <c r="Z204" s="1273"/>
      <c r="AA204" s="1273"/>
      <c r="AB204" s="1273"/>
      <c r="AC204" s="1273"/>
      <c r="AD204" s="1273"/>
      <c r="AE204" s="1273"/>
      <c r="AF204" s="1273"/>
      <c r="AG204" s="1273"/>
      <c r="AH204" s="1273"/>
      <c r="AI204" s="1273"/>
      <c r="AJ204" s="1273"/>
      <c r="AK204" s="1273"/>
      <c r="AL204" s="1273"/>
      <c r="AM204" s="1273"/>
      <c r="AN204" s="1273"/>
    </row>
    <row r="205" spans="1:40" ht="15.75">
      <c r="A205" s="531" t="s">
        <v>430</v>
      </c>
      <c r="B205" s="685" t="s">
        <v>552</v>
      </c>
      <c r="C205" s="581"/>
      <c r="D205" s="534">
        <v>4</v>
      </c>
      <c r="E205" s="555"/>
      <c r="F205" s="582"/>
      <c r="G205" s="1666">
        <v>2.5</v>
      </c>
      <c r="H205" s="569">
        <f>G205*30</f>
        <v>75</v>
      </c>
      <c r="I205" s="570">
        <v>6</v>
      </c>
      <c r="J205" s="572" t="s">
        <v>116</v>
      </c>
      <c r="K205" s="572"/>
      <c r="L205" s="548" t="s">
        <v>128</v>
      </c>
      <c r="M205" s="577">
        <f>$H205-$I205</f>
        <v>69</v>
      </c>
      <c r="N205" s="578"/>
      <c r="O205" s="3081"/>
      <c r="P205" s="3082"/>
      <c r="Q205" s="578"/>
      <c r="R205" s="3087" t="s">
        <v>124</v>
      </c>
      <c r="S205" s="3088"/>
      <c r="T205" s="557"/>
      <c r="U205" s="539"/>
      <c r="V205" s="540"/>
      <c r="Z205" s="1273"/>
      <c r="AA205" s="1273"/>
      <c r="AB205" s="1273"/>
      <c r="AC205" s="1273"/>
      <c r="AD205" s="1273"/>
      <c r="AE205" s="1273"/>
      <c r="AF205" s="1273">
        <v>4</v>
      </c>
      <c r="AG205" s="1273">
        <v>2</v>
      </c>
      <c r="AH205" s="1273"/>
      <c r="AI205" s="1273"/>
      <c r="AJ205" s="1273"/>
      <c r="AK205" s="1273"/>
      <c r="AL205" s="1273">
        <v>4</v>
      </c>
      <c r="AM205" s="1273">
        <v>2</v>
      </c>
      <c r="AN205" s="1273"/>
    </row>
    <row r="206" spans="1:40" ht="36.75" customHeight="1">
      <c r="A206" s="531" t="s">
        <v>431</v>
      </c>
      <c r="B206" s="686" t="s">
        <v>553</v>
      </c>
      <c r="C206" s="581"/>
      <c r="D206" s="535"/>
      <c r="E206" s="555"/>
      <c r="F206" s="536">
        <v>5</v>
      </c>
      <c r="G206" s="1666">
        <v>1</v>
      </c>
      <c r="H206" s="569">
        <f>G206*30</f>
        <v>30</v>
      </c>
      <c r="I206" s="570">
        <v>4</v>
      </c>
      <c r="J206" s="575"/>
      <c r="K206" s="576"/>
      <c r="L206" s="548" t="s">
        <v>116</v>
      </c>
      <c r="M206" s="577">
        <f>$H206-$I206</f>
        <v>26</v>
      </c>
      <c r="N206" s="578"/>
      <c r="O206" s="3081"/>
      <c r="P206" s="3082"/>
      <c r="Q206" s="578"/>
      <c r="R206" s="3089"/>
      <c r="S206" s="3090"/>
      <c r="T206" s="602" t="s">
        <v>116</v>
      </c>
      <c r="U206" s="539"/>
      <c r="V206" s="540"/>
      <c r="Z206" s="1273"/>
      <c r="AA206" s="1273"/>
      <c r="AB206" s="1273"/>
      <c r="AC206" s="1273"/>
      <c r="AD206" s="1273"/>
      <c r="AE206" s="1273"/>
      <c r="AF206" s="1273"/>
      <c r="AG206" s="1273"/>
      <c r="AH206" s="1273">
        <v>4</v>
      </c>
      <c r="AI206" s="1273"/>
      <c r="AJ206" s="1273"/>
      <c r="AK206" s="1273"/>
      <c r="AL206" s="1273"/>
      <c r="AM206" s="1273">
        <v>4</v>
      </c>
      <c r="AN206" s="1273"/>
    </row>
    <row r="207" spans="1:40" ht="31.5">
      <c r="A207" s="531" t="s">
        <v>215</v>
      </c>
      <c r="B207" s="603" t="s">
        <v>218</v>
      </c>
      <c r="C207" s="533"/>
      <c r="D207" s="534"/>
      <c r="E207" s="535"/>
      <c r="F207" s="536"/>
      <c r="G207" s="1670">
        <f>SUM(G$208:G$210)</f>
        <v>9</v>
      </c>
      <c r="H207" s="560">
        <f>SUM(H$208:H$210)</f>
        <v>270</v>
      </c>
      <c r="I207" s="539"/>
      <c r="J207" s="539"/>
      <c r="K207" s="539"/>
      <c r="L207" s="539"/>
      <c r="M207" s="540"/>
      <c r="N207" s="541"/>
      <c r="O207" s="3081"/>
      <c r="P207" s="3082"/>
      <c r="Q207" s="541"/>
      <c r="R207" s="3089"/>
      <c r="S207" s="3090"/>
      <c r="T207" s="541"/>
      <c r="U207" s="539"/>
      <c r="V207" s="540"/>
      <c r="Z207" s="29"/>
      <c r="AA207" s="29"/>
      <c r="AB207" s="1263"/>
      <c r="AC207" s="1263"/>
      <c r="AD207" s="1263"/>
      <c r="AE207" s="1263"/>
      <c r="AF207" s="1263"/>
      <c r="AG207" s="1263"/>
      <c r="AH207" s="1263"/>
      <c r="AI207" s="1263"/>
      <c r="AJ207" s="1263"/>
      <c r="AK207" s="1263"/>
      <c r="AL207" s="1263"/>
      <c r="AM207" s="1263"/>
      <c r="AN207" s="1263"/>
    </row>
    <row r="208" spans="1:40" ht="15.75">
      <c r="A208" s="531"/>
      <c r="B208" s="585" t="s">
        <v>55</v>
      </c>
      <c r="C208" s="533"/>
      <c r="D208" s="534"/>
      <c r="E208" s="535"/>
      <c r="F208" s="536"/>
      <c r="G208" s="1671">
        <v>2</v>
      </c>
      <c r="H208" s="574">
        <f>$G208*30</f>
        <v>60</v>
      </c>
      <c r="I208" s="539"/>
      <c r="J208" s="539"/>
      <c r="K208" s="539"/>
      <c r="L208" s="539"/>
      <c r="M208" s="540"/>
      <c r="N208" s="541"/>
      <c r="O208" s="3081"/>
      <c r="P208" s="3082"/>
      <c r="Q208" s="541"/>
      <c r="R208" s="3089"/>
      <c r="S208" s="3090"/>
      <c r="T208" s="541"/>
      <c r="U208" s="539"/>
      <c r="V208" s="540"/>
      <c r="Z208" s="29"/>
      <c r="AA208" s="29"/>
      <c r="AB208" s="1263"/>
      <c r="AC208" s="1263"/>
      <c r="AD208" s="1263"/>
      <c r="AE208" s="1263"/>
      <c r="AF208" s="1263"/>
      <c r="AG208" s="1263"/>
      <c r="AH208" s="1263"/>
      <c r="AI208" s="1263"/>
      <c r="AJ208" s="1263"/>
      <c r="AK208" s="1263"/>
      <c r="AL208" s="1263"/>
      <c r="AM208" s="1263"/>
      <c r="AN208" s="1263"/>
    </row>
    <row r="209" spans="1:40" ht="15.75">
      <c r="A209" s="531" t="s">
        <v>432</v>
      </c>
      <c r="B209" s="546" t="s">
        <v>56</v>
      </c>
      <c r="C209" s="533">
        <v>5</v>
      </c>
      <c r="D209" s="534"/>
      <c r="E209" s="535"/>
      <c r="F209" s="536"/>
      <c r="G209" s="1666">
        <v>5.5</v>
      </c>
      <c r="H209" s="560">
        <f>$G209*30</f>
        <v>165</v>
      </c>
      <c r="I209" s="604">
        <v>14</v>
      </c>
      <c r="J209" s="398" t="s">
        <v>127</v>
      </c>
      <c r="K209" s="240" t="s">
        <v>54</v>
      </c>
      <c r="L209" s="398"/>
      <c r="M209" s="577">
        <f>$H209-$I209</f>
        <v>151</v>
      </c>
      <c r="N209" s="578">
        <f aca="true" t="shared" si="13" ref="N209:Q210">IF($G209=N$5,$K209,"")</f>
      </c>
      <c r="O209" s="3081"/>
      <c r="P209" s="3082"/>
      <c r="Q209" s="578">
        <f t="shared" si="13"/>
      </c>
      <c r="R209" s="3089"/>
      <c r="S209" s="3090"/>
      <c r="T209" s="606" t="s">
        <v>129</v>
      </c>
      <c r="U209" s="579">
        <f>IF($G209=S$5,$K209,"")</f>
      </c>
      <c r="V209" s="580"/>
      <c r="Z209" s="29"/>
      <c r="AA209" s="29"/>
      <c r="AB209" s="1263"/>
      <c r="AC209" s="1263"/>
      <c r="AD209" s="1263"/>
      <c r="AE209" s="1263"/>
      <c r="AF209" s="1263"/>
      <c r="AG209" s="1263"/>
      <c r="AH209" s="1263">
        <v>8</v>
      </c>
      <c r="AI209" s="1263">
        <v>6</v>
      </c>
      <c r="AJ209" s="1263"/>
      <c r="AK209" s="1263"/>
      <c r="AL209" s="1263">
        <v>8</v>
      </c>
      <c r="AM209" s="1263"/>
      <c r="AN209" s="1263">
        <v>6</v>
      </c>
    </row>
    <row r="210" spans="1:40" ht="32.25" thickBot="1">
      <c r="A210" s="607" t="s">
        <v>433</v>
      </c>
      <c r="B210" s="608" t="s">
        <v>221</v>
      </c>
      <c r="C210" s="609"/>
      <c r="D210" s="610"/>
      <c r="E210" s="611">
        <v>6</v>
      </c>
      <c r="F210" s="612"/>
      <c r="G210" s="1672">
        <v>1.5</v>
      </c>
      <c r="H210" s="614">
        <f>$G210*30</f>
        <v>45</v>
      </c>
      <c r="I210" s="615">
        <v>8</v>
      </c>
      <c r="J210" s="616"/>
      <c r="K210" s="617"/>
      <c r="L210" s="618" t="s">
        <v>115</v>
      </c>
      <c r="M210" s="619">
        <f>$H210-$I210</f>
        <v>37</v>
      </c>
      <c r="N210" s="620">
        <f t="shared" si="13"/>
      </c>
      <c r="O210" s="3081"/>
      <c r="P210" s="3082"/>
      <c r="Q210" s="620">
        <f t="shared" si="13"/>
      </c>
      <c r="R210" s="3089"/>
      <c r="S210" s="3090"/>
      <c r="T210" s="621">
        <f>IF($G210=R$5,$K210,"")</f>
      </c>
      <c r="U210" s="622" t="s">
        <v>115</v>
      </c>
      <c r="V210" s="623"/>
      <c r="Z210" s="1273"/>
      <c r="AA210" s="1273"/>
      <c r="AB210" s="1263"/>
      <c r="AC210" s="1263"/>
      <c r="AD210" s="1263"/>
      <c r="AE210" s="1263"/>
      <c r="AF210" s="1263"/>
      <c r="AG210" s="1263"/>
      <c r="AH210" s="1263"/>
      <c r="AI210" s="1263"/>
      <c r="AJ210" s="1263">
        <v>4</v>
      </c>
      <c r="AK210" s="1263">
        <v>4</v>
      </c>
      <c r="AL210" s="1263"/>
      <c r="AM210" s="1263">
        <v>8</v>
      </c>
      <c r="AN210" s="1263"/>
    </row>
    <row r="211" spans="1:40" ht="16.5" thickBot="1">
      <c r="A211" s="3091" t="s">
        <v>456</v>
      </c>
      <c r="B211" s="3092"/>
      <c r="C211" s="3092"/>
      <c r="D211" s="3092"/>
      <c r="E211" s="3092"/>
      <c r="F211" s="3092"/>
      <c r="G211" s="3092"/>
      <c r="H211" s="3092"/>
      <c r="I211" s="3092"/>
      <c r="J211" s="3092"/>
      <c r="K211" s="3092"/>
      <c r="L211" s="3092"/>
      <c r="M211" s="3092"/>
      <c r="N211" s="3092"/>
      <c r="O211" s="3092"/>
      <c r="P211" s="3092"/>
      <c r="Q211" s="3092"/>
      <c r="R211" s="3092"/>
      <c r="S211" s="3092"/>
      <c r="T211" s="3092"/>
      <c r="U211" s="3092"/>
      <c r="V211" s="3093"/>
      <c r="Z211" s="1273"/>
      <c r="AA211" s="1273"/>
      <c r="AB211" s="1263"/>
      <c r="AC211" s="1263"/>
      <c r="AD211" s="1263"/>
      <c r="AE211" s="1263"/>
      <c r="AF211" s="1263">
        <v>4</v>
      </c>
      <c r="AG211" s="1263">
        <v>0</v>
      </c>
      <c r="AH211" s="1263"/>
      <c r="AI211" s="1263"/>
      <c r="AJ211" s="1263"/>
      <c r="AK211" s="1263"/>
      <c r="AL211" s="1263">
        <v>4</v>
      </c>
      <c r="AM211" s="1263">
        <v>0</v>
      </c>
      <c r="AN211" s="1263"/>
    </row>
    <row r="212" spans="1:40" ht="31.5">
      <c r="A212" s="516" t="s">
        <v>199</v>
      </c>
      <c r="B212" s="624" t="s">
        <v>434</v>
      </c>
      <c r="C212" s="625"/>
      <c r="D212" s="626"/>
      <c r="E212" s="627"/>
      <c r="F212" s="628"/>
      <c r="G212" s="629"/>
      <c r="H212" s="630"/>
      <c r="I212" s="631"/>
      <c r="J212" s="627"/>
      <c r="K212" s="627"/>
      <c r="L212" s="632"/>
      <c r="M212" s="633"/>
      <c r="N212" s="634"/>
      <c r="O212" s="3094"/>
      <c r="P212" s="3095"/>
      <c r="Q212" s="634"/>
      <c r="R212" s="3096"/>
      <c r="S212" s="3097"/>
      <c r="T212" s="635"/>
      <c r="U212" s="529"/>
      <c r="V212" s="636"/>
      <c r="Z212" s="1273"/>
      <c r="AA212" s="1273"/>
      <c r="AB212" s="1263"/>
      <c r="AC212" s="1263"/>
      <c r="AD212" s="1263"/>
      <c r="AE212" s="1263"/>
      <c r="AF212" s="1263"/>
      <c r="AG212" s="1263"/>
      <c r="AH212" s="1263">
        <v>4</v>
      </c>
      <c r="AI212" s="1263">
        <v>0</v>
      </c>
      <c r="AJ212" s="1263"/>
      <c r="AK212" s="1263"/>
      <c r="AL212" s="1263">
        <v>4</v>
      </c>
      <c r="AM212" s="1263"/>
      <c r="AN212" s="1263"/>
    </row>
    <row r="213" spans="1:40" ht="31.5">
      <c r="A213" s="531" t="s">
        <v>435</v>
      </c>
      <c r="B213" s="637" t="s">
        <v>436</v>
      </c>
      <c r="C213" s="638"/>
      <c r="D213" s="639"/>
      <c r="E213" s="535"/>
      <c r="F213" s="536"/>
      <c r="G213" s="1673">
        <f>SUM(G214:G215)</f>
        <v>4</v>
      </c>
      <c r="H213" s="641">
        <f>SUM(H214:H215)</f>
        <v>120</v>
      </c>
      <c r="I213" s="642"/>
      <c r="J213" s="535"/>
      <c r="K213" s="535"/>
      <c r="L213" s="534"/>
      <c r="M213" s="643"/>
      <c r="N213" s="578"/>
      <c r="O213" s="3098"/>
      <c r="P213" s="3099"/>
      <c r="Q213" s="578"/>
      <c r="R213" s="3100"/>
      <c r="S213" s="3101"/>
      <c r="T213" s="644"/>
      <c r="U213" s="558"/>
      <c r="V213" s="580"/>
      <c r="Z213" s="1273"/>
      <c r="AA213" s="1273"/>
      <c r="AB213" s="1263"/>
      <c r="AC213" s="1263"/>
      <c r="AD213" s="1263"/>
      <c r="AE213" s="1263"/>
      <c r="AF213" s="1263"/>
      <c r="AG213" s="1263"/>
      <c r="AH213" s="1263"/>
      <c r="AI213" s="1263"/>
      <c r="AJ213" s="1263">
        <v>4</v>
      </c>
      <c r="AK213" s="1263">
        <v>0</v>
      </c>
      <c r="AL213" s="1263">
        <v>4</v>
      </c>
      <c r="AM213" s="1263"/>
      <c r="AN213" s="1263"/>
    </row>
    <row r="214" spans="1:40" ht="15.75">
      <c r="A214" s="531" t="s">
        <v>437</v>
      </c>
      <c r="B214" s="597" t="s">
        <v>55</v>
      </c>
      <c r="C214" s="638"/>
      <c r="D214" s="639"/>
      <c r="E214" s="535"/>
      <c r="F214" s="536"/>
      <c r="G214" s="1674">
        <v>1.5</v>
      </c>
      <c r="H214" s="646">
        <f>G214*30</f>
        <v>45</v>
      </c>
      <c r="I214" s="642"/>
      <c r="J214" s="535"/>
      <c r="K214" s="535"/>
      <c r="L214" s="534"/>
      <c r="M214" s="643"/>
      <c r="N214" s="578"/>
      <c r="O214" s="3098"/>
      <c r="P214" s="3099"/>
      <c r="Q214" s="578"/>
      <c r="R214" s="3100"/>
      <c r="S214" s="3101"/>
      <c r="T214" s="644"/>
      <c r="U214" s="558"/>
      <c r="V214" s="580"/>
      <c r="Z214" s="1273"/>
      <c r="AA214" s="1273"/>
      <c r="AB214" s="1263"/>
      <c r="AC214" s="1263"/>
      <c r="AD214" s="1263"/>
      <c r="AE214" s="1263"/>
      <c r="AF214" s="1263"/>
      <c r="AG214" s="1263"/>
      <c r="AH214" s="1263"/>
      <c r="AI214" s="1263"/>
      <c r="AJ214" s="1263"/>
      <c r="AK214" s="1263"/>
      <c r="AL214" s="1263"/>
      <c r="AM214" s="1263"/>
      <c r="AN214" s="1263"/>
    </row>
    <row r="215" spans="1:40" ht="15.75">
      <c r="A215" s="531" t="s">
        <v>438</v>
      </c>
      <c r="B215" s="203" t="s">
        <v>56</v>
      </c>
      <c r="C215" s="638"/>
      <c r="D215" s="555">
        <v>4</v>
      </c>
      <c r="E215" s="535"/>
      <c r="F215" s="536"/>
      <c r="G215" s="1673">
        <v>2.5</v>
      </c>
      <c r="H215" s="647">
        <f>G215*30</f>
        <v>75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71</v>
      </c>
      <c r="N215" s="578"/>
      <c r="O215" s="3098"/>
      <c r="P215" s="3099"/>
      <c r="Q215" s="578"/>
      <c r="R215" s="3087" t="s">
        <v>116</v>
      </c>
      <c r="S215" s="3088"/>
      <c r="T215" s="649"/>
      <c r="U215" s="558"/>
      <c r="V215" s="580"/>
      <c r="Z215" s="1273">
        <f>SUM(Z175:Z214)</f>
        <v>0</v>
      </c>
      <c r="AA215" s="1273">
        <f aca="true" t="shared" si="14" ref="AA215:AN215">SUM(AA175:AA214)</f>
        <v>0</v>
      </c>
      <c r="AB215" s="1273">
        <f t="shared" si="14"/>
        <v>0</v>
      </c>
      <c r="AC215" s="1273">
        <f t="shared" si="14"/>
        <v>0</v>
      </c>
      <c r="AD215" s="1273">
        <f>SUM(AD175:AD214)</f>
        <v>4</v>
      </c>
      <c r="AE215" s="1273">
        <f t="shared" si="14"/>
        <v>2</v>
      </c>
      <c r="AF215" s="1273">
        <f t="shared" si="14"/>
        <v>28</v>
      </c>
      <c r="AG215" s="1273">
        <f t="shared" si="14"/>
        <v>6</v>
      </c>
      <c r="AH215" s="1273">
        <f t="shared" si="14"/>
        <v>20</v>
      </c>
      <c r="AI215" s="1273">
        <f t="shared" si="14"/>
        <v>8</v>
      </c>
      <c r="AJ215" s="1273">
        <f t="shared" si="14"/>
        <v>36</v>
      </c>
      <c r="AK215" s="1273">
        <f t="shared" si="14"/>
        <v>12</v>
      </c>
      <c r="AL215" s="1273">
        <f t="shared" si="14"/>
        <v>80</v>
      </c>
      <c r="AM215" s="1273">
        <f t="shared" si="14"/>
        <v>24</v>
      </c>
      <c r="AN215" s="1273">
        <f t="shared" si="14"/>
        <v>12</v>
      </c>
    </row>
    <row r="216" spans="1:40" ht="31.5">
      <c r="A216" s="531" t="s">
        <v>217</v>
      </c>
      <c r="B216" s="650" t="s">
        <v>439</v>
      </c>
      <c r="C216" s="638"/>
      <c r="D216" s="639"/>
      <c r="E216" s="535"/>
      <c r="F216" s="536"/>
      <c r="G216" s="1673">
        <f>SUM(G217:G218)</f>
        <v>5.5</v>
      </c>
      <c r="H216" s="641">
        <f>SUM(H217:H218)</f>
        <v>165</v>
      </c>
      <c r="I216" s="642"/>
      <c r="J216" s="535"/>
      <c r="K216" s="535"/>
      <c r="L216" s="534"/>
      <c r="M216" s="643"/>
      <c r="N216" s="578"/>
      <c r="O216" s="3098"/>
      <c r="P216" s="3099"/>
      <c r="Q216" s="578"/>
      <c r="R216" s="3100"/>
      <c r="S216" s="3101"/>
      <c r="T216" s="644"/>
      <c r="U216" s="558"/>
      <c r="V216" s="580"/>
      <c r="Z216" s="1273"/>
      <c r="AA216" s="1273"/>
      <c r="AB216" s="1263"/>
      <c r="AC216" s="1263"/>
      <c r="AD216" s="1263"/>
      <c r="AE216" s="1263"/>
      <c r="AF216" s="1263"/>
      <c r="AG216" s="1263"/>
      <c r="AH216" s="1263"/>
      <c r="AI216" s="1263"/>
      <c r="AJ216" s="1263"/>
      <c r="AK216" s="1263"/>
      <c r="AL216" s="1263"/>
      <c r="AM216" s="1263"/>
      <c r="AN216" s="1263"/>
    </row>
    <row r="217" spans="1:40" ht="15.75">
      <c r="A217" s="531" t="s">
        <v>219</v>
      </c>
      <c r="B217" s="637" t="s">
        <v>440</v>
      </c>
      <c r="C217" s="638"/>
      <c r="D217" s="555">
        <v>5</v>
      </c>
      <c r="E217" s="651"/>
      <c r="F217" s="652"/>
      <c r="G217" s="1673">
        <v>2.5</v>
      </c>
      <c r="H217" s="647">
        <f>G217*30</f>
        <v>75</v>
      </c>
      <c r="I217" s="570">
        <v>4</v>
      </c>
      <c r="J217" s="548" t="s">
        <v>116</v>
      </c>
      <c r="K217" s="572"/>
      <c r="L217" s="572">
        <v>0</v>
      </c>
      <c r="M217" s="643">
        <f>H217-I217</f>
        <v>71</v>
      </c>
      <c r="N217" s="578"/>
      <c r="O217" s="3098"/>
      <c r="P217" s="3099"/>
      <c r="Q217" s="578"/>
      <c r="R217" s="3100"/>
      <c r="S217" s="3101"/>
      <c r="T217" s="648" t="s">
        <v>116</v>
      </c>
      <c r="U217" s="558"/>
      <c r="V217" s="580"/>
      <c r="Z217" s="1273"/>
      <c r="AA217" s="1273"/>
      <c r="AB217" s="1263"/>
      <c r="AC217" s="1263"/>
      <c r="AD217" s="1263"/>
      <c r="AE217" s="1263"/>
      <c r="AF217" s="1263"/>
      <c r="AG217" s="1263"/>
      <c r="AH217" s="1263"/>
      <c r="AI217" s="1263"/>
      <c r="AJ217" s="1263"/>
      <c r="AK217" s="1263"/>
      <c r="AL217" s="1263"/>
      <c r="AM217" s="1263"/>
      <c r="AN217" s="1263"/>
    </row>
    <row r="218" spans="1:40" ht="32.25" thickBot="1">
      <c r="A218" s="653" t="s">
        <v>220</v>
      </c>
      <c r="B218" s="654" t="s">
        <v>439</v>
      </c>
      <c r="C218" s="655"/>
      <c r="D218" s="656">
        <v>6</v>
      </c>
      <c r="E218" s="657"/>
      <c r="F218" s="658"/>
      <c r="G218" s="1675">
        <v>3</v>
      </c>
      <c r="H218" s="660">
        <f>G218*30</f>
        <v>90</v>
      </c>
      <c r="I218" s="570">
        <v>4</v>
      </c>
      <c r="J218" s="548" t="s">
        <v>116</v>
      </c>
      <c r="K218" s="572"/>
      <c r="L218" s="572">
        <v>0</v>
      </c>
      <c r="M218" s="661">
        <f>H218-I218</f>
        <v>86</v>
      </c>
      <c r="N218" s="621"/>
      <c r="O218" s="3098"/>
      <c r="P218" s="3099"/>
      <c r="Q218" s="621"/>
      <c r="R218" s="3100"/>
      <c r="S218" s="3101"/>
      <c r="T218" s="662"/>
      <c r="U218" s="648" t="s">
        <v>116</v>
      </c>
      <c r="V218" s="623"/>
      <c r="Z218" s="1273"/>
      <c r="AA218" s="1273"/>
      <c r="AB218" s="1263"/>
      <c r="AC218" s="1263"/>
      <c r="AD218" s="1263"/>
      <c r="AE218" s="1263"/>
      <c r="AF218" s="1263"/>
      <c r="AG218" s="1263"/>
      <c r="AH218" s="1263"/>
      <c r="AI218" s="1263"/>
      <c r="AJ218" s="1263"/>
      <c r="AK218" s="1263"/>
      <c r="AL218" s="1263"/>
      <c r="AM218" s="1263"/>
      <c r="AN218" s="1263"/>
    </row>
    <row r="219" spans="1:40" ht="16.5" thickBot="1">
      <c r="A219" s="3091" t="s">
        <v>457</v>
      </c>
      <c r="B219" s="3092"/>
      <c r="C219" s="3092"/>
      <c r="D219" s="3092"/>
      <c r="E219" s="3092"/>
      <c r="F219" s="3092"/>
      <c r="G219" s="3092"/>
      <c r="H219" s="3092"/>
      <c r="I219" s="3092"/>
      <c r="J219" s="3092"/>
      <c r="K219" s="3092"/>
      <c r="L219" s="3092"/>
      <c r="M219" s="3092"/>
      <c r="N219" s="3092"/>
      <c r="O219" s="3092"/>
      <c r="P219" s="3092"/>
      <c r="Q219" s="3092"/>
      <c r="R219" s="3092"/>
      <c r="S219" s="3092"/>
      <c r="T219" s="3092"/>
      <c r="U219" s="3092"/>
      <c r="V219" s="3093"/>
      <c r="Z219" s="1273"/>
      <c r="AA219" s="1273"/>
      <c r="AB219" s="1273"/>
      <c r="AC219" s="1273"/>
      <c r="AD219" s="1273"/>
      <c r="AE219" s="1273"/>
      <c r="AF219" s="1273"/>
      <c r="AG219" s="1273"/>
      <c r="AH219" s="1273"/>
      <c r="AI219" s="1273"/>
      <c r="AJ219" s="1273"/>
      <c r="AK219" s="1273"/>
      <c r="AL219" s="1273"/>
      <c r="AM219" s="1273"/>
      <c r="AN219" s="1273"/>
    </row>
    <row r="220" spans="1:40" ht="31.5">
      <c r="A220" s="663" t="s">
        <v>441</v>
      </c>
      <c r="B220" s="664" t="s">
        <v>442</v>
      </c>
      <c r="C220" s="625"/>
      <c r="D220" s="626"/>
      <c r="E220" s="627"/>
      <c r="F220" s="628"/>
      <c r="G220" s="629">
        <f>G221+G224</f>
        <v>6.5</v>
      </c>
      <c r="H220" s="630">
        <f>H221+H224</f>
        <v>195</v>
      </c>
      <c r="I220" s="631"/>
      <c r="J220" s="627"/>
      <c r="K220" s="627"/>
      <c r="L220" s="632"/>
      <c r="M220" s="633"/>
      <c r="N220" s="634"/>
      <c r="O220" s="3094"/>
      <c r="P220" s="3095"/>
      <c r="Q220" s="634"/>
      <c r="R220" s="3096"/>
      <c r="S220" s="3097"/>
      <c r="T220" s="634"/>
      <c r="U220" s="529"/>
      <c r="V220" s="636"/>
      <c r="Z220" s="1273"/>
      <c r="AA220" s="1273"/>
      <c r="AB220" s="1273"/>
      <c r="AC220" s="1273"/>
      <c r="AD220" s="1273"/>
      <c r="AE220" s="1273"/>
      <c r="AF220" s="1273"/>
      <c r="AG220" s="1273"/>
      <c r="AH220" s="1273"/>
      <c r="AI220" s="1273"/>
      <c r="AJ220" s="1273"/>
      <c r="AK220" s="1273"/>
      <c r="AL220" s="1273"/>
      <c r="AM220" s="1273"/>
      <c r="AN220" s="1273"/>
    </row>
    <row r="221" spans="1:40" ht="31.5">
      <c r="A221" s="531" t="s">
        <v>443</v>
      </c>
      <c r="B221" s="665" t="s">
        <v>444</v>
      </c>
      <c r="C221" s="638"/>
      <c r="D221" s="555"/>
      <c r="E221" s="651"/>
      <c r="F221" s="652"/>
      <c r="G221" s="640">
        <f>G222+G223</f>
        <v>5</v>
      </c>
      <c r="H221" s="641">
        <f>H222+H223</f>
        <v>150</v>
      </c>
      <c r="I221" s="642"/>
      <c r="J221" s="576"/>
      <c r="K221" s="576"/>
      <c r="L221" s="576"/>
      <c r="M221" s="643"/>
      <c r="N221" s="578"/>
      <c r="O221" s="3098"/>
      <c r="P221" s="3099"/>
      <c r="Q221" s="578"/>
      <c r="R221" s="3100"/>
      <c r="S221" s="3101"/>
      <c r="T221" s="578"/>
      <c r="U221" s="558"/>
      <c r="V221" s="580"/>
      <c r="Z221" s="1273"/>
      <c r="AA221" s="1273"/>
      <c r="AB221" s="1273"/>
      <c r="AC221" s="1273"/>
      <c r="AD221" s="1273"/>
      <c r="AE221" s="1273"/>
      <c r="AF221" s="1273"/>
      <c r="AG221" s="1273"/>
      <c r="AH221" s="1273"/>
      <c r="AI221" s="1273"/>
      <c r="AJ221" s="1273"/>
      <c r="AK221" s="1273"/>
      <c r="AL221" s="1273"/>
      <c r="AM221" s="1273"/>
      <c r="AN221" s="1273"/>
    </row>
    <row r="222" spans="1:40" ht="15.75">
      <c r="A222" s="531"/>
      <c r="B222" s="597" t="s">
        <v>55</v>
      </c>
      <c r="C222" s="638"/>
      <c r="D222" s="555"/>
      <c r="E222" s="651"/>
      <c r="F222" s="652"/>
      <c r="G222" s="645">
        <v>3</v>
      </c>
      <c r="H222" s="641">
        <f>G222*30</f>
        <v>90</v>
      </c>
      <c r="I222" s="642"/>
      <c r="J222" s="576"/>
      <c r="K222" s="576"/>
      <c r="L222" s="576"/>
      <c r="M222" s="643"/>
      <c r="N222" s="578"/>
      <c r="O222" s="3098"/>
      <c r="P222" s="3099"/>
      <c r="Q222" s="578"/>
      <c r="R222" s="3100"/>
      <c r="S222" s="3101"/>
      <c r="T222" s="578"/>
      <c r="U222" s="558"/>
      <c r="V222" s="580"/>
      <c r="Z222" s="1273"/>
      <c r="AA222" s="1273"/>
      <c r="AB222" s="1273"/>
      <c r="AC222" s="1273"/>
      <c r="AD222" s="1273"/>
      <c r="AE222" s="1273"/>
      <c r="AF222" s="1273"/>
      <c r="AG222" s="1273"/>
      <c r="AH222" s="1273"/>
      <c r="AI222" s="1273"/>
      <c r="AJ222" s="1273"/>
      <c r="AK222" s="1273"/>
      <c r="AL222" s="1273"/>
      <c r="AM222" s="1273"/>
      <c r="AN222" s="1273"/>
    </row>
    <row r="223" spans="1:40" ht="15.75">
      <c r="A223" s="531" t="s">
        <v>445</v>
      </c>
      <c r="B223" s="203" t="s">
        <v>56</v>
      </c>
      <c r="C223" s="638"/>
      <c r="D223" s="555">
        <v>5</v>
      </c>
      <c r="E223" s="651"/>
      <c r="F223" s="652"/>
      <c r="G223" s="640">
        <v>2</v>
      </c>
      <c r="H223" s="647">
        <f>G223*30</f>
        <v>60</v>
      </c>
      <c r="I223" s="570">
        <v>4</v>
      </c>
      <c r="J223" s="548" t="s">
        <v>116</v>
      </c>
      <c r="K223" s="572"/>
      <c r="L223" s="572">
        <v>0</v>
      </c>
      <c r="M223" s="643">
        <f>H223-I223</f>
        <v>56</v>
      </c>
      <c r="N223" s="578"/>
      <c r="O223" s="3098"/>
      <c r="P223" s="3099"/>
      <c r="Q223" s="578"/>
      <c r="R223" s="3100"/>
      <c r="S223" s="3101"/>
      <c r="T223" s="648" t="s">
        <v>116</v>
      </c>
      <c r="U223" s="558"/>
      <c r="V223" s="580"/>
      <c r="Z223" s="1273"/>
      <c r="AA223" s="1273"/>
      <c r="AB223" s="1273"/>
      <c r="AC223" s="1273"/>
      <c r="AD223" s="1273"/>
      <c r="AE223" s="1273"/>
      <c r="AF223" s="1273"/>
      <c r="AG223" s="1273"/>
      <c r="AH223" s="1273"/>
      <c r="AI223" s="1273"/>
      <c r="AJ223" s="1273"/>
      <c r="AK223" s="1273"/>
      <c r="AL223" s="1273"/>
      <c r="AM223" s="1273"/>
      <c r="AN223" s="1273"/>
    </row>
    <row r="224" spans="1:40" ht="31.5">
      <c r="A224" s="531" t="s">
        <v>446</v>
      </c>
      <c r="B224" s="666" t="s">
        <v>447</v>
      </c>
      <c r="C224" s="638"/>
      <c r="D224" s="534">
        <v>6</v>
      </c>
      <c r="E224" s="535"/>
      <c r="F224" s="536"/>
      <c r="G224" s="640">
        <v>1.5</v>
      </c>
      <c r="H224" s="647">
        <f>G224*30</f>
        <v>45</v>
      </c>
      <c r="I224" s="570">
        <v>4</v>
      </c>
      <c r="J224" s="548" t="s">
        <v>116</v>
      </c>
      <c r="K224" s="572"/>
      <c r="L224" s="572">
        <v>0</v>
      </c>
      <c r="M224" s="643">
        <f>H224-I224</f>
        <v>41</v>
      </c>
      <c r="N224" s="578"/>
      <c r="O224" s="3098"/>
      <c r="P224" s="3099"/>
      <c r="Q224" s="578"/>
      <c r="R224" s="3100"/>
      <c r="S224" s="3101"/>
      <c r="T224" s="578"/>
      <c r="U224" s="648" t="s">
        <v>116</v>
      </c>
      <c r="V224" s="580"/>
      <c r="Z224" s="1273"/>
      <c r="AA224" s="1273"/>
      <c r="AB224" s="1273"/>
      <c r="AC224" s="1273"/>
      <c r="AD224" s="1273"/>
      <c r="AE224" s="1273"/>
      <c r="AF224" s="1273"/>
      <c r="AG224" s="1273"/>
      <c r="AH224" s="1273"/>
      <c r="AI224" s="1273"/>
      <c r="AJ224" s="1273"/>
      <c r="AK224" s="1273"/>
      <c r="AL224" s="1273"/>
      <c r="AM224" s="1273"/>
      <c r="AN224" s="1273"/>
    </row>
    <row r="225" spans="1:40" ht="31.5">
      <c r="A225" s="531" t="s">
        <v>448</v>
      </c>
      <c r="B225" s="667" t="s">
        <v>449</v>
      </c>
      <c r="C225" s="638"/>
      <c r="D225" s="639"/>
      <c r="E225" s="535"/>
      <c r="F225" s="536"/>
      <c r="G225" s="640">
        <f>SUM(G226:G227)</f>
        <v>3</v>
      </c>
      <c r="H225" s="647">
        <f>SUM(H226:H227)</f>
        <v>90</v>
      </c>
      <c r="I225" s="642"/>
      <c r="J225" s="535"/>
      <c r="K225" s="535"/>
      <c r="L225" s="534"/>
      <c r="M225" s="643"/>
      <c r="N225" s="578"/>
      <c r="O225" s="3098"/>
      <c r="P225" s="3099"/>
      <c r="Q225" s="578"/>
      <c r="R225" s="3100"/>
      <c r="S225" s="3101"/>
      <c r="T225" s="578"/>
      <c r="U225" s="558"/>
      <c r="V225" s="580"/>
      <c r="Z225" s="1273"/>
      <c r="AA225" s="1273"/>
      <c r="AB225" s="1273"/>
      <c r="AC225" s="1273"/>
      <c r="AD225" s="1273"/>
      <c r="AE225" s="1273"/>
      <c r="AF225" s="1273"/>
      <c r="AG225" s="1273"/>
      <c r="AH225" s="1273"/>
      <c r="AI225" s="1273"/>
      <c r="AJ225" s="1273"/>
      <c r="AK225" s="1273"/>
      <c r="AL225" s="1273"/>
      <c r="AM225" s="1273"/>
      <c r="AN225" s="1273"/>
    </row>
    <row r="226" spans="1:40" ht="15.75">
      <c r="A226" s="531"/>
      <c r="B226" s="597" t="s">
        <v>55</v>
      </c>
      <c r="C226" s="638"/>
      <c r="D226" s="639"/>
      <c r="E226" s="535"/>
      <c r="F226" s="536"/>
      <c r="G226" s="645">
        <v>1</v>
      </c>
      <c r="H226" s="646">
        <f>G226*30</f>
        <v>30</v>
      </c>
      <c r="I226" s="642"/>
      <c r="J226" s="535"/>
      <c r="K226" s="535"/>
      <c r="L226" s="534"/>
      <c r="M226" s="643"/>
      <c r="N226" s="578"/>
      <c r="O226" s="3098"/>
      <c r="P226" s="3099"/>
      <c r="Q226" s="578"/>
      <c r="R226" s="3100"/>
      <c r="S226" s="3101"/>
      <c r="T226" s="578"/>
      <c r="U226" s="558"/>
      <c r="V226" s="580"/>
      <c r="Z226" s="1273"/>
      <c r="AA226" s="1273"/>
      <c r="AB226" s="1273"/>
      <c r="AC226" s="1273"/>
      <c r="AD226" s="1273"/>
      <c r="AE226" s="1273"/>
      <c r="AF226" s="1273"/>
      <c r="AG226" s="1273"/>
      <c r="AH226" s="1273"/>
      <c r="AI226" s="1273"/>
      <c r="AJ226" s="1273"/>
      <c r="AK226" s="1273"/>
      <c r="AL226" s="1273"/>
      <c r="AM226" s="1273"/>
      <c r="AN226" s="1273"/>
    </row>
    <row r="227" spans="1:40" ht="16.5" thickBot="1">
      <c r="A227" s="653" t="s">
        <v>450</v>
      </c>
      <c r="B227" s="668" t="s">
        <v>56</v>
      </c>
      <c r="C227" s="655"/>
      <c r="D227" s="669">
        <v>4</v>
      </c>
      <c r="E227" s="657"/>
      <c r="F227" s="658"/>
      <c r="G227" s="659">
        <v>2</v>
      </c>
      <c r="H227" s="660">
        <f>G227*30</f>
        <v>60</v>
      </c>
      <c r="I227" s="570">
        <v>4</v>
      </c>
      <c r="J227" s="548" t="s">
        <v>116</v>
      </c>
      <c r="K227" s="572"/>
      <c r="L227" s="572">
        <v>0</v>
      </c>
      <c r="M227" s="661">
        <f>H227-I227</f>
        <v>56</v>
      </c>
      <c r="N227" s="621"/>
      <c r="O227" s="3098"/>
      <c r="P227" s="3099"/>
      <c r="Q227" s="621"/>
      <c r="R227" s="3102" t="s">
        <v>116</v>
      </c>
      <c r="S227" s="3103"/>
      <c r="T227" s="670"/>
      <c r="U227" s="622"/>
      <c r="V227" s="623"/>
      <c r="Z227" s="1273"/>
      <c r="AA227" s="1273"/>
      <c r="AB227" s="1273"/>
      <c r="AC227" s="1273"/>
      <c r="AD227" s="1273"/>
      <c r="AE227" s="1273"/>
      <c r="AF227" s="1273"/>
      <c r="AG227" s="1273"/>
      <c r="AH227" s="1273"/>
      <c r="AI227" s="1273"/>
      <c r="AJ227" s="1273"/>
      <c r="AK227" s="1273"/>
      <c r="AL227" s="1273"/>
      <c r="AM227" s="1273"/>
      <c r="AN227" s="1273"/>
    </row>
    <row r="228" spans="1:40" ht="16.5" thickBot="1">
      <c r="A228" s="3091" t="s">
        <v>458</v>
      </c>
      <c r="B228" s="3092"/>
      <c r="C228" s="3092"/>
      <c r="D228" s="3092"/>
      <c r="E228" s="3092"/>
      <c r="F228" s="3092"/>
      <c r="G228" s="3092"/>
      <c r="H228" s="3092"/>
      <c r="I228" s="3092"/>
      <c r="J228" s="3092"/>
      <c r="K228" s="3092"/>
      <c r="L228" s="3092"/>
      <c r="M228" s="3092"/>
      <c r="N228" s="3092"/>
      <c r="O228" s="3092"/>
      <c r="P228" s="3092"/>
      <c r="Q228" s="3092"/>
      <c r="R228" s="3092"/>
      <c r="S228" s="3092"/>
      <c r="T228" s="3092"/>
      <c r="U228" s="3092"/>
      <c r="V228" s="3093"/>
      <c r="Z228" s="1273"/>
      <c r="AA228" s="1273"/>
      <c r="AB228" s="1273"/>
      <c r="AC228" s="1273"/>
      <c r="AD228" s="1273"/>
      <c r="AE228" s="1273"/>
      <c r="AF228" s="1273"/>
      <c r="AG228" s="1273"/>
      <c r="AH228" s="1273"/>
      <c r="AI228" s="1273"/>
      <c r="AJ228" s="1273"/>
      <c r="AK228" s="1273"/>
      <c r="AL228" s="1273"/>
      <c r="AM228" s="1273"/>
      <c r="AN228" s="1273"/>
    </row>
    <row r="229" spans="1:40" ht="31.5">
      <c r="A229" s="671" t="s">
        <v>451</v>
      </c>
      <c r="B229" s="672" t="s">
        <v>452</v>
      </c>
      <c r="C229" s="518"/>
      <c r="D229" s="519">
        <v>6</v>
      </c>
      <c r="E229" s="520"/>
      <c r="F229" s="521"/>
      <c r="G229" s="673">
        <v>1.5</v>
      </c>
      <c r="H229" s="674">
        <f>G229*30</f>
        <v>45</v>
      </c>
      <c r="I229" s="570">
        <v>4</v>
      </c>
      <c r="J229" s="548" t="s">
        <v>116</v>
      </c>
      <c r="K229" s="572"/>
      <c r="L229" s="572">
        <v>0</v>
      </c>
      <c r="M229" s="675">
        <f>H229-I229</f>
        <v>41</v>
      </c>
      <c r="N229" s="634"/>
      <c r="O229" s="3094"/>
      <c r="P229" s="3095"/>
      <c r="Q229" s="634"/>
      <c r="R229" s="3096"/>
      <c r="S229" s="3097"/>
      <c r="T229" s="635"/>
      <c r="U229" s="598" t="s">
        <v>116</v>
      </c>
      <c r="V229" s="636"/>
      <c r="Z229" s="1273"/>
      <c r="AA229" s="1273"/>
      <c r="AB229" s="1273"/>
      <c r="AC229" s="1273"/>
      <c r="AD229" s="1273"/>
      <c r="AE229" s="1273"/>
      <c r="AF229" s="1273"/>
      <c r="AG229" s="1273"/>
      <c r="AH229" s="1273"/>
      <c r="AI229" s="1273"/>
      <c r="AJ229" s="1273"/>
      <c r="AK229" s="1273"/>
      <c r="AL229" s="1273"/>
      <c r="AM229" s="1273"/>
      <c r="AN229" s="1273"/>
    </row>
    <row r="230" spans="1:22" ht="31.5">
      <c r="A230" s="531" t="s">
        <v>448</v>
      </c>
      <c r="B230" s="667" t="s">
        <v>449</v>
      </c>
      <c r="C230" s="638"/>
      <c r="D230" s="639"/>
      <c r="E230" s="535"/>
      <c r="F230" s="536"/>
      <c r="G230" s="537">
        <f>SUM(G231:G232)</f>
        <v>3</v>
      </c>
      <c r="H230" s="647">
        <f>SUM(H231:H232)</f>
        <v>90</v>
      </c>
      <c r="I230" s="642"/>
      <c r="J230" s="535"/>
      <c r="K230" s="535"/>
      <c r="L230" s="534"/>
      <c r="M230" s="643"/>
      <c r="N230" s="578"/>
      <c r="O230" s="3098"/>
      <c r="P230" s="3099"/>
      <c r="Q230" s="578"/>
      <c r="R230" s="3100"/>
      <c r="S230" s="3101"/>
      <c r="T230" s="644"/>
      <c r="U230" s="558"/>
      <c r="V230" s="580"/>
    </row>
    <row r="231" spans="1:22" ht="15.75">
      <c r="A231" s="531"/>
      <c r="B231" s="597" t="s">
        <v>55</v>
      </c>
      <c r="C231" s="638"/>
      <c r="D231" s="639"/>
      <c r="E231" s="535"/>
      <c r="F231" s="536"/>
      <c r="G231" s="544">
        <v>1</v>
      </c>
      <c r="H231" s="646">
        <f>G231*30</f>
        <v>30</v>
      </c>
      <c r="I231" s="642"/>
      <c r="J231" s="535"/>
      <c r="K231" s="535"/>
      <c r="L231" s="534"/>
      <c r="M231" s="643"/>
      <c r="N231" s="578"/>
      <c r="O231" s="3098"/>
      <c r="P231" s="3099"/>
      <c r="Q231" s="578"/>
      <c r="R231" s="3100"/>
      <c r="S231" s="3101"/>
      <c r="T231" s="644"/>
      <c r="U231" s="558"/>
      <c r="V231" s="580"/>
    </row>
    <row r="232" spans="1:22" ht="15.75">
      <c r="A232" s="531" t="s">
        <v>450</v>
      </c>
      <c r="B232" s="203" t="s">
        <v>56</v>
      </c>
      <c r="C232" s="638"/>
      <c r="D232" s="555">
        <v>4</v>
      </c>
      <c r="E232" s="535"/>
      <c r="F232" s="536"/>
      <c r="G232" s="537">
        <v>2</v>
      </c>
      <c r="H232" s="569">
        <f>G232*30</f>
        <v>60</v>
      </c>
      <c r="I232" s="570">
        <v>4</v>
      </c>
      <c r="J232" s="548" t="s">
        <v>116</v>
      </c>
      <c r="K232" s="572"/>
      <c r="L232" s="572">
        <v>0</v>
      </c>
      <c r="M232" s="643">
        <f>H232-I232</f>
        <v>56</v>
      </c>
      <c r="N232" s="578"/>
      <c r="O232" s="3098"/>
      <c r="P232" s="3099"/>
      <c r="Q232" s="578"/>
      <c r="R232" s="3087" t="s">
        <v>116</v>
      </c>
      <c r="S232" s="3104"/>
      <c r="T232" s="649"/>
      <c r="U232" s="558"/>
      <c r="V232" s="580"/>
    </row>
    <row r="233" spans="1:22" ht="31.5">
      <c r="A233" s="531" t="s">
        <v>453</v>
      </c>
      <c r="B233" s="676" t="s">
        <v>454</v>
      </c>
      <c r="C233" s="638"/>
      <c r="D233" s="639"/>
      <c r="E233" s="535"/>
      <c r="F233" s="536"/>
      <c r="G233" s="537">
        <f>SUM(G234:G235)</f>
        <v>5</v>
      </c>
      <c r="H233" s="564">
        <f>SUM(H234:H235)</f>
        <v>150</v>
      </c>
      <c r="I233" s="642"/>
      <c r="J233" s="535"/>
      <c r="K233" s="535"/>
      <c r="L233" s="534"/>
      <c r="M233" s="643"/>
      <c r="N233" s="578"/>
      <c r="O233" s="3098"/>
      <c r="P233" s="3099"/>
      <c r="Q233" s="578"/>
      <c r="R233" s="3100"/>
      <c r="S233" s="3101"/>
      <c r="T233" s="644"/>
      <c r="U233" s="558"/>
      <c r="V233" s="580"/>
    </row>
    <row r="234" spans="1:22" ht="15.75">
      <c r="A234" s="531"/>
      <c r="B234" s="597" t="s">
        <v>55</v>
      </c>
      <c r="C234" s="638"/>
      <c r="D234" s="555"/>
      <c r="E234" s="651"/>
      <c r="F234" s="652"/>
      <c r="G234" s="544">
        <v>3</v>
      </c>
      <c r="H234" s="592">
        <f>G234*30</f>
        <v>90</v>
      </c>
      <c r="I234" s="642"/>
      <c r="J234" s="576"/>
      <c r="K234" s="576"/>
      <c r="L234" s="576"/>
      <c r="M234" s="643"/>
      <c r="N234" s="578"/>
      <c r="O234" s="3098"/>
      <c r="P234" s="3099"/>
      <c r="Q234" s="578"/>
      <c r="R234" s="3100"/>
      <c r="S234" s="3101"/>
      <c r="T234" s="644"/>
      <c r="U234" s="558"/>
      <c r="V234" s="580"/>
    </row>
    <row r="235" spans="1:22" ht="16.5" thickBot="1">
      <c r="A235" s="607" t="s">
        <v>455</v>
      </c>
      <c r="B235" s="203" t="s">
        <v>56</v>
      </c>
      <c r="C235" s="677"/>
      <c r="D235" s="678">
        <v>5</v>
      </c>
      <c r="E235" s="679"/>
      <c r="F235" s="680"/>
      <c r="G235" s="1071">
        <v>2</v>
      </c>
      <c r="H235" s="1072">
        <f>G235*30</f>
        <v>60</v>
      </c>
      <c r="I235" s="1073">
        <v>4</v>
      </c>
      <c r="J235" s="1074" t="s">
        <v>116</v>
      </c>
      <c r="K235" s="1075"/>
      <c r="L235" s="1075">
        <v>0</v>
      </c>
      <c r="M235" s="1076">
        <f>H235-I235</f>
        <v>56</v>
      </c>
      <c r="N235" s="1077"/>
      <c r="O235" s="3098"/>
      <c r="P235" s="3099"/>
      <c r="Q235" s="1077"/>
      <c r="R235" s="3100"/>
      <c r="S235" s="3101"/>
      <c r="T235" s="1078" t="s">
        <v>116</v>
      </c>
      <c r="U235" s="1079"/>
      <c r="V235" s="1080"/>
    </row>
    <row r="236" spans="1:23" ht="16.5" thickBot="1">
      <c r="A236" s="3035" t="s">
        <v>222</v>
      </c>
      <c r="B236" s="3105"/>
      <c r="C236" s="484"/>
      <c r="D236" s="485"/>
      <c r="E236" s="486"/>
      <c r="F236" s="487"/>
      <c r="G236" s="986">
        <f>G175+G176+G183+G187+G190+G193+G194+G197+G198+G199+G207+G213+G216</f>
        <v>70</v>
      </c>
      <c r="H236" s="1081">
        <f>H175+H176+H183+H187+H190+H193+H194+H197+H198+H199+H207+H213+H216</f>
        <v>2100</v>
      </c>
      <c r="I236" s="981"/>
      <c r="J236" s="981"/>
      <c r="K236" s="981"/>
      <c r="L236" s="981"/>
      <c r="M236" s="982"/>
      <c r="N236" s="977"/>
      <c r="O236" s="3106"/>
      <c r="P236" s="3107"/>
      <c r="Q236" s="1082"/>
      <c r="R236" s="2634"/>
      <c r="S236" s="2635"/>
      <c r="T236" s="879"/>
      <c r="U236" s="880"/>
      <c r="V236" s="1083"/>
      <c r="W236" s="27">
        <f aca="true" t="shared" si="15" ref="W236:W241">30*G236</f>
        <v>2100</v>
      </c>
    </row>
    <row r="237" spans="1:23" ht="16.5" thickBot="1">
      <c r="A237" s="3039" t="s">
        <v>223</v>
      </c>
      <c r="B237" s="3040"/>
      <c r="C237" s="484"/>
      <c r="D237" s="485"/>
      <c r="E237" s="486"/>
      <c r="F237" s="487"/>
      <c r="G237" s="991">
        <f>SUMIF($B$175:$B$218,"на базі ВНЗ 1 рівня",G$175:G$218)+G197</f>
        <v>17</v>
      </c>
      <c r="H237" s="1084">
        <f>SUMIF($B$175:$B$218,"на базі ВНЗ 1 рівня",H$175:H$218)+H197</f>
        <v>510</v>
      </c>
      <c r="I237" s="981"/>
      <c r="J237" s="981"/>
      <c r="K237" s="981"/>
      <c r="L237" s="981"/>
      <c r="M237" s="982"/>
      <c r="N237" s="977"/>
      <c r="O237" s="3106"/>
      <c r="P237" s="3107"/>
      <c r="Q237" s="879"/>
      <c r="R237" s="2634"/>
      <c r="S237" s="2635"/>
      <c r="T237" s="879"/>
      <c r="U237" s="880"/>
      <c r="V237" s="1083"/>
      <c r="W237" s="27">
        <f t="shared" si="15"/>
        <v>510</v>
      </c>
    </row>
    <row r="238" spans="1:23" ht="16.5" thickBot="1">
      <c r="A238" s="3035" t="s">
        <v>224</v>
      </c>
      <c r="B238" s="3036"/>
      <c r="C238" s="484"/>
      <c r="D238" s="485"/>
      <c r="E238" s="503"/>
      <c r="F238" s="504"/>
      <c r="G238" s="1085">
        <f>G175+G178+G181+G185+G189+G192+G193+G196+G198+G202+G205+G206+G209+G210+G215+G216</f>
        <v>53</v>
      </c>
      <c r="H238" s="1086">
        <f>H175+H178+H181+H185+H189+H192+H193+H196+H198+H202+H205+H206+H209+H210+H215+H216</f>
        <v>1590</v>
      </c>
      <c r="I238" s="1087">
        <f>I175+I178+I181+I185+I189+I192+I193+I196+I198+I202+I205+I206+I209+I210+I215+I217+I218</f>
        <v>116</v>
      </c>
      <c r="J238" s="1087">
        <v>80</v>
      </c>
      <c r="K238" s="1087">
        <v>12</v>
      </c>
      <c r="L238" s="1087">
        <v>24</v>
      </c>
      <c r="M238" s="1087">
        <f>M175+M178+M181+M185+M189+M192+M193+M196+M198+M202+M205+M206+M209+M210+M215+M217+M218</f>
        <v>1474</v>
      </c>
      <c r="N238" s="1089"/>
      <c r="O238" s="3106"/>
      <c r="P238" s="3107"/>
      <c r="Q238" s="1090" t="s">
        <v>124</v>
      </c>
      <c r="R238" s="2636" t="s">
        <v>529</v>
      </c>
      <c r="S238" s="2637"/>
      <c r="T238" s="1092" t="s">
        <v>479</v>
      </c>
      <c r="U238" s="793" t="s">
        <v>489</v>
      </c>
      <c r="V238" s="1093"/>
      <c r="W238" s="27">
        <f t="shared" si="15"/>
        <v>1590</v>
      </c>
    </row>
    <row r="239" spans="1:23" ht="16.5" thickBot="1">
      <c r="A239" s="3035" t="s">
        <v>225</v>
      </c>
      <c r="B239" s="3105"/>
      <c r="C239" s="484"/>
      <c r="D239" s="485"/>
      <c r="E239" s="486"/>
      <c r="F239" s="681"/>
      <c r="G239" s="973">
        <f aca="true" t="shared" si="16" ref="G239:H241">G93+G100+G236</f>
        <v>121</v>
      </c>
      <c r="H239" s="1094">
        <f t="shared" si="16"/>
        <v>3630</v>
      </c>
      <c r="I239" s="967"/>
      <c r="J239" s="967"/>
      <c r="K239" s="967"/>
      <c r="L239" s="967"/>
      <c r="M239" s="968"/>
      <c r="N239" s="1089"/>
      <c r="O239" s="3106"/>
      <c r="P239" s="3107"/>
      <c r="Q239" s="879"/>
      <c r="R239" s="2634"/>
      <c r="S239" s="2635"/>
      <c r="T239" s="879"/>
      <c r="U239" s="880"/>
      <c r="V239" s="1083"/>
      <c r="W239" s="27">
        <f t="shared" si="15"/>
        <v>3630</v>
      </c>
    </row>
    <row r="240" spans="1:23" ht="16.5" thickBot="1">
      <c r="A240" s="3039" t="s">
        <v>226</v>
      </c>
      <c r="B240" s="3040"/>
      <c r="C240" s="484"/>
      <c r="D240" s="485"/>
      <c r="E240" s="486"/>
      <c r="F240" s="681"/>
      <c r="G240" s="1095">
        <f t="shared" si="16"/>
        <v>31</v>
      </c>
      <c r="H240" s="1096">
        <f t="shared" si="16"/>
        <v>930</v>
      </c>
      <c r="I240" s="967"/>
      <c r="J240" s="967"/>
      <c r="K240" s="967"/>
      <c r="L240" s="967"/>
      <c r="M240" s="968"/>
      <c r="N240" s="1089"/>
      <c r="O240" s="3106"/>
      <c r="P240" s="3107"/>
      <c r="Q240" s="879"/>
      <c r="R240" s="2634"/>
      <c r="S240" s="2635"/>
      <c r="T240" s="879"/>
      <c r="U240" s="880"/>
      <c r="V240" s="1083"/>
      <c r="W240" s="27">
        <f t="shared" si="15"/>
        <v>930</v>
      </c>
    </row>
    <row r="241" spans="1:23" ht="16.5" thickBot="1">
      <c r="A241" s="3035" t="s">
        <v>227</v>
      </c>
      <c r="B241" s="3036"/>
      <c r="C241" s="484"/>
      <c r="D241" s="485"/>
      <c r="E241" s="503"/>
      <c r="F241" s="504"/>
      <c r="G241" s="994">
        <f t="shared" si="16"/>
        <v>90</v>
      </c>
      <c r="H241" s="1086">
        <f t="shared" si="16"/>
        <v>2700</v>
      </c>
      <c r="I241" s="1087">
        <f>I95+I102+I238</f>
        <v>194</v>
      </c>
      <c r="J241" s="1087">
        <f>J95+J102+J238</f>
        <v>136</v>
      </c>
      <c r="K241" s="1087">
        <f>K95+K102+K238</f>
        <v>12</v>
      </c>
      <c r="L241" s="1087">
        <f>L95+L102+L238</f>
        <v>46</v>
      </c>
      <c r="M241" s="1088">
        <f>M95+M102+M238</f>
        <v>2506</v>
      </c>
      <c r="N241" s="1097"/>
      <c r="O241" s="2678" t="s">
        <v>477</v>
      </c>
      <c r="P241" s="2679"/>
      <c r="Q241" s="1041" t="s">
        <v>482</v>
      </c>
      <c r="R241" s="2636" t="s">
        <v>530</v>
      </c>
      <c r="S241" s="2637"/>
      <c r="T241" s="1092" t="s">
        <v>479</v>
      </c>
      <c r="U241" s="793" t="s">
        <v>489</v>
      </c>
      <c r="V241" s="1098"/>
      <c r="W241" s="27">
        <f t="shared" si="15"/>
        <v>2700</v>
      </c>
    </row>
    <row r="242" spans="1:39" ht="16.5" thickBot="1">
      <c r="A242" s="2729"/>
      <c r="B242" s="2730"/>
      <c r="C242" s="2730"/>
      <c r="D242" s="2730"/>
      <c r="E242" s="2730"/>
      <c r="F242" s="2730"/>
      <c r="G242" s="2730"/>
      <c r="H242" s="2731"/>
      <c r="I242" s="2731"/>
      <c r="J242" s="2731"/>
      <c r="K242" s="2731"/>
      <c r="L242" s="2731"/>
      <c r="M242" s="2731"/>
      <c r="N242" s="2730"/>
      <c r="O242" s="2730"/>
      <c r="P242" s="2730"/>
      <c r="Q242" s="2730"/>
      <c r="R242" s="2730"/>
      <c r="S242" s="2730"/>
      <c r="T242" s="2730"/>
      <c r="U242" s="2730"/>
      <c r="V242" s="2732"/>
      <c r="Y242" s="2879" t="s">
        <v>30</v>
      </c>
      <c r="Z242" s="2879"/>
      <c r="AA242" s="2879"/>
      <c r="AB242" s="2879"/>
      <c r="AC242" s="2879" t="s">
        <v>31</v>
      </c>
      <c r="AD242" s="2879"/>
      <c r="AE242" s="2879"/>
      <c r="AF242" s="2879"/>
      <c r="AG242" s="2879" t="s">
        <v>32</v>
      </c>
      <c r="AH242" s="2879"/>
      <c r="AI242" s="2879"/>
      <c r="AJ242" s="2879"/>
      <c r="AK242" s="1263" t="s">
        <v>525</v>
      </c>
      <c r="AL242" s="1263" t="s">
        <v>526</v>
      </c>
      <c r="AM242" s="29" t="s">
        <v>517</v>
      </c>
    </row>
    <row r="243" spans="1:39" ht="16.5" customHeight="1" thickBot="1">
      <c r="A243" s="2729" t="s">
        <v>349</v>
      </c>
      <c r="B243" s="3108"/>
      <c r="C243" s="3108"/>
      <c r="D243" s="3108"/>
      <c r="E243" s="3108"/>
      <c r="F243" s="3108"/>
      <c r="G243" s="3108"/>
      <c r="H243" s="3108"/>
      <c r="I243" s="3108"/>
      <c r="J243" s="3108"/>
      <c r="K243" s="3108"/>
      <c r="L243" s="3108"/>
      <c r="M243" s="3108"/>
      <c r="N243" s="3108"/>
      <c r="O243" s="3108"/>
      <c r="P243" s="3108"/>
      <c r="Q243" s="3108"/>
      <c r="R243" s="3108"/>
      <c r="S243" s="3108"/>
      <c r="T243" s="3045"/>
      <c r="U243" s="3045"/>
      <c r="V243" s="3109"/>
      <c r="Y243" s="2879" t="s">
        <v>520</v>
      </c>
      <c r="Z243" s="2879"/>
      <c r="AA243" s="2879" t="s">
        <v>522</v>
      </c>
      <c r="AB243" s="2879"/>
      <c r="AC243" s="2879" t="s">
        <v>523</v>
      </c>
      <c r="AD243" s="2879"/>
      <c r="AE243" s="2879" t="s">
        <v>524</v>
      </c>
      <c r="AF243" s="2879"/>
      <c r="AG243" s="2879" t="s">
        <v>527</v>
      </c>
      <c r="AH243" s="2879"/>
      <c r="AI243" s="2879" t="s">
        <v>528</v>
      </c>
      <c r="AJ243" s="2879"/>
      <c r="AK243" s="1263"/>
      <c r="AL243" s="1263"/>
      <c r="AM243" s="1273"/>
    </row>
    <row r="244" spans="1:39" ht="31.5">
      <c r="A244" s="715" t="s">
        <v>350</v>
      </c>
      <c r="B244" s="716" t="s">
        <v>351</v>
      </c>
      <c r="C244" s="717"/>
      <c r="D244" s="718"/>
      <c r="E244" s="719"/>
      <c r="F244" s="720"/>
      <c r="G244" s="1418">
        <f>G245+G246</f>
        <v>3</v>
      </c>
      <c r="H244" s="722">
        <f aca="true" t="shared" si="17" ref="H244:H254">G244*30</f>
        <v>90</v>
      </c>
      <c r="I244" s="723"/>
      <c r="J244" s="724"/>
      <c r="K244" s="725"/>
      <c r="L244" s="726"/>
      <c r="M244" s="727"/>
      <c r="N244" s="728"/>
      <c r="O244" s="2617"/>
      <c r="P244" s="2618"/>
      <c r="Q244" s="729"/>
      <c r="R244" s="2613"/>
      <c r="S244" s="2614"/>
      <c r="T244" s="729"/>
      <c r="U244" s="731"/>
      <c r="V244" s="732"/>
      <c r="Y244" s="1263" t="s">
        <v>39</v>
      </c>
      <c r="Z244" s="1263" t="s">
        <v>521</v>
      </c>
      <c r="AA244" s="1263" t="s">
        <v>39</v>
      </c>
      <c r="AB244" s="1263" t="s">
        <v>521</v>
      </c>
      <c r="AC244" s="1263" t="s">
        <v>39</v>
      </c>
      <c r="AD244" s="1263" t="s">
        <v>521</v>
      </c>
      <c r="AE244" s="1263" t="s">
        <v>39</v>
      </c>
      <c r="AF244" s="1263" t="s">
        <v>521</v>
      </c>
      <c r="AG244" s="1263" t="str">
        <f>AE244</f>
        <v>Н</v>
      </c>
      <c r="AH244" s="1263" t="str">
        <f>AF244</f>
        <v>Сем</v>
      </c>
      <c r="AI244" s="1263"/>
      <c r="AJ244" s="1263"/>
      <c r="AK244" s="1263"/>
      <c r="AL244" s="1263"/>
      <c r="AM244" s="1273"/>
    </row>
    <row r="245" spans="1:39" ht="15.75">
      <c r="A245" s="733"/>
      <c r="B245" s="734" t="s">
        <v>55</v>
      </c>
      <c r="C245" s="735"/>
      <c r="D245" s="736"/>
      <c r="E245" s="737"/>
      <c r="F245" s="738"/>
      <c r="G245" s="1419">
        <v>0.5</v>
      </c>
      <c r="H245" s="740">
        <f t="shared" si="17"/>
        <v>15</v>
      </c>
      <c r="I245" s="741"/>
      <c r="J245" s="742"/>
      <c r="K245" s="743"/>
      <c r="L245" s="744"/>
      <c r="M245" s="745"/>
      <c r="N245" s="746"/>
      <c r="O245" s="2615"/>
      <c r="P245" s="2616"/>
      <c r="Q245" s="747"/>
      <c r="R245" s="2609"/>
      <c r="S245" s="2610"/>
      <c r="T245" s="747"/>
      <c r="U245" s="749"/>
      <c r="V245" s="750"/>
      <c r="Y245" s="1273"/>
      <c r="Z245" s="1273"/>
      <c r="AA245" s="1273"/>
      <c r="AB245" s="1273"/>
      <c r="AC245" s="1273"/>
      <c r="AD245" s="1273"/>
      <c r="AE245" s="1273"/>
      <c r="AF245" s="1273"/>
      <c r="AG245" s="1273"/>
      <c r="AH245" s="1273"/>
      <c r="AI245" s="1273"/>
      <c r="AJ245" s="1273"/>
      <c r="AK245" s="1273"/>
      <c r="AL245" s="1273"/>
      <c r="AM245" s="1269"/>
    </row>
    <row r="246" spans="1:39" ht="15.75">
      <c r="A246" s="733" t="s">
        <v>352</v>
      </c>
      <c r="B246" s="751" t="s">
        <v>56</v>
      </c>
      <c r="C246" s="735"/>
      <c r="D246" s="736">
        <v>6</v>
      </c>
      <c r="E246" s="737"/>
      <c r="F246" s="738"/>
      <c r="G246" s="1277">
        <v>2.5</v>
      </c>
      <c r="H246" s="753">
        <f t="shared" si="17"/>
        <v>75</v>
      </c>
      <c r="I246" s="741">
        <v>8</v>
      </c>
      <c r="J246" s="742" t="s">
        <v>116</v>
      </c>
      <c r="K246" s="744" t="s">
        <v>333</v>
      </c>
      <c r="L246" s="742"/>
      <c r="M246" s="754">
        <f>H246-I246</f>
        <v>67</v>
      </c>
      <c r="N246" s="746"/>
      <c r="O246" s="2615"/>
      <c r="P246" s="2616"/>
      <c r="Q246" s="747"/>
      <c r="R246" s="2609"/>
      <c r="S246" s="2610"/>
      <c r="T246" s="1507"/>
      <c r="U246" s="749" t="s">
        <v>115</v>
      </c>
      <c r="V246" s="750"/>
      <c r="Y246" s="1273"/>
      <c r="Z246" s="1273"/>
      <c r="AA246" s="1273"/>
      <c r="AB246" s="1273"/>
      <c r="AC246" s="1273"/>
      <c r="AD246" s="1273"/>
      <c r="AE246" s="1273"/>
      <c r="AF246" s="1273"/>
      <c r="AG246" s="1273"/>
      <c r="AH246" s="1273"/>
      <c r="AI246" s="1273">
        <v>4</v>
      </c>
      <c r="AJ246" s="1273">
        <v>4</v>
      </c>
      <c r="AK246" s="1273">
        <v>4</v>
      </c>
      <c r="AL246" s="1273"/>
      <c r="AM246" s="1269">
        <v>4</v>
      </c>
    </row>
    <row r="247" spans="1:39" ht="31.5">
      <c r="A247" s="733" t="s">
        <v>353</v>
      </c>
      <c r="B247" s="755" t="s">
        <v>354</v>
      </c>
      <c r="C247" s="756"/>
      <c r="D247" s="756"/>
      <c r="E247" s="756"/>
      <c r="F247" s="757"/>
      <c r="G247" s="1277">
        <f>G248+G249</f>
        <v>6</v>
      </c>
      <c r="H247" s="753">
        <f t="shared" si="17"/>
        <v>180</v>
      </c>
      <c r="I247" s="758"/>
      <c r="J247" s="759"/>
      <c r="K247" s="760"/>
      <c r="L247" s="759"/>
      <c r="M247" s="761"/>
      <c r="N247" s="746"/>
      <c r="O247" s="2615"/>
      <c r="P247" s="2616"/>
      <c r="Q247" s="747"/>
      <c r="R247" s="2609"/>
      <c r="S247" s="2610"/>
      <c r="T247" s="747"/>
      <c r="U247" s="749"/>
      <c r="V247" s="750"/>
      <c r="Y247" s="1273"/>
      <c r="Z247" s="1273"/>
      <c r="AA247" s="1273"/>
      <c r="AB247" s="1273"/>
      <c r="AC247" s="1273"/>
      <c r="AD247" s="1273"/>
      <c r="AE247" s="1273"/>
      <c r="AF247" s="1273"/>
      <c r="AG247" s="1273"/>
      <c r="AH247" s="1273"/>
      <c r="AI247" s="1273"/>
      <c r="AJ247" s="1273"/>
      <c r="AK247" s="1273"/>
      <c r="AL247" s="1273"/>
      <c r="AM247" s="1269"/>
    </row>
    <row r="248" spans="1:39" ht="15.75">
      <c r="A248" s="733"/>
      <c r="B248" s="755" t="s">
        <v>55</v>
      </c>
      <c r="C248" s="756"/>
      <c r="D248" s="756"/>
      <c r="E248" s="756"/>
      <c r="F248" s="757"/>
      <c r="G248" s="1341">
        <v>2.5</v>
      </c>
      <c r="H248" s="740">
        <f t="shared" si="17"/>
        <v>75</v>
      </c>
      <c r="I248" s="763"/>
      <c r="J248" s="764"/>
      <c r="K248" s="765"/>
      <c r="L248" s="766"/>
      <c r="M248" s="754"/>
      <c r="N248" s="746"/>
      <c r="O248" s="2615"/>
      <c r="P248" s="2616"/>
      <c r="Q248" s="747"/>
      <c r="R248" s="2609"/>
      <c r="S248" s="2610"/>
      <c r="T248" s="747"/>
      <c r="U248" s="749"/>
      <c r="V248" s="750"/>
      <c r="Y248" s="1273"/>
      <c r="Z248" s="1273"/>
      <c r="AA248" s="1273"/>
      <c r="AB248" s="1273"/>
      <c r="AC248" s="1273"/>
      <c r="AD248" s="1273"/>
      <c r="AE248" s="1273"/>
      <c r="AF248" s="1273"/>
      <c r="AG248" s="1273"/>
      <c r="AH248" s="1273"/>
      <c r="AI248" s="1273"/>
      <c r="AJ248" s="1273"/>
      <c r="AK248" s="1273"/>
      <c r="AL248" s="1273"/>
      <c r="AM248" s="1269"/>
    </row>
    <row r="249" spans="1:39" ht="15.75">
      <c r="A249" s="733" t="s">
        <v>355</v>
      </c>
      <c r="B249" s="767" t="s">
        <v>56</v>
      </c>
      <c r="C249" s="756">
        <v>6</v>
      </c>
      <c r="D249" s="756"/>
      <c r="E249" s="756"/>
      <c r="F249" s="757"/>
      <c r="G249" s="1277">
        <v>3.5</v>
      </c>
      <c r="H249" s="753">
        <f t="shared" si="17"/>
        <v>105</v>
      </c>
      <c r="I249" s="741">
        <v>8</v>
      </c>
      <c r="J249" s="742" t="s">
        <v>116</v>
      </c>
      <c r="K249" s="744" t="s">
        <v>333</v>
      </c>
      <c r="L249" s="742"/>
      <c r="M249" s="754">
        <f>H249-I249</f>
        <v>97</v>
      </c>
      <c r="N249" s="746"/>
      <c r="O249" s="2615"/>
      <c r="P249" s="2616"/>
      <c r="Q249" s="747"/>
      <c r="R249" s="2609"/>
      <c r="S249" s="2610"/>
      <c r="T249" s="747"/>
      <c r="U249" s="749" t="s">
        <v>115</v>
      </c>
      <c r="V249" s="750"/>
      <c r="Y249" s="1273"/>
      <c r="Z249" s="1273"/>
      <c r="AA249" s="1273"/>
      <c r="AB249" s="1273"/>
      <c r="AC249" s="1273"/>
      <c r="AD249" s="1273"/>
      <c r="AE249" s="1273"/>
      <c r="AF249" s="1273"/>
      <c r="AG249" s="1273"/>
      <c r="AH249" s="1273"/>
      <c r="AI249" s="1273">
        <v>4</v>
      </c>
      <c r="AJ249" s="1273">
        <v>4</v>
      </c>
      <c r="AK249" s="1273">
        <v>4</v>
      </c>
      <c r="AL249" s="1273"/>
      <c r="AM249" s="1269">
        <v>4</v>
      </c>
    </row>
    <row r="250" spans="1:39" ht="15.75">
      <c r="A250" s="733" t="s">
        <v>356</v>
      </c>
      <c r="B250" s="755" t="s">
        <v>357</v>
      </c>
      <c r="C250" s="756"/>
      <c r="D250" s="756"/>
      <c r="E250" s="756"/>
      <c r="F250" s="757"/>
      <c r="G250" s="752">
        <f>G251+G252</f>
        <v>9.5</v>
      </c>
      <c r="H250" s="753">
        <f t="shared" si="17"/>
        <v>285</v>
      </c>
      <c r="I250" s="768"/>
      <c r="J250" s="769"/>
      <c r="K250" s="769"/>
      <c r="L250" s="769"/>
      <c r="M250" s="770"/>
      <c r="N250" s="746"/>
      <c r="O250" s="2615"/>
      <c r="P250" s="2616"/>
      <c r="Q250" s="747"/>
      <c r="R250" s="2609"/>
      <c r="S250" s="2610"/>
      <c r="T250" s="747"/>
      <c r="U250" s="749"/>
      <c r="V250" s="750"/>
      <c r="Y250" s="1273"/>
      <c r="Z250" s="1273"/>
      <c r="AA250" s="1273"/>
      <c r="AB250" s="1273"/>
      <c r="AC250" s="1273"/>
      <c r="AD250" s="1273"/>
      <c r="AE250" s="1273"/>
      <c r="AF250" s="1273"/>
      <c r="AG250" s="1273"/>
      <c r="AH250" s="1273"/>
      <c r="AI250" s="1273"/>
      <c r="AJ250" s="1273"/>
      <c r="AK250" s="1273"/>
      <c r="AL250" s="1273"/>
      <c r="AM250" s="1269"/>
    </row>
    <row r="251" spans="1:39" ht="15.75">
      <c r="A251" s="733"/>
      <c r="B251" s="755" t="s">
        <v>55</v>
      </c>
      <c r="C251" s="756"/>
      <c r="D251" s="756"/>
      <c r="E251" s="756"/>
      <c r="F251" s="757"/>
      <c r="G251" s="762">
        <v>3.5</v>
      </c>
      <c r="H251" s="740">
        <f t="shared" si="17"/>
        <v>105</v>
      </c>
      <c r="I251" s="763"/>
      <c r="J251" s="771"/>
      <c r="K251" s="772"/>
      <c r="L251" s="772"/>
      <c r="M251" s="773"/>
      <c r="N251" s="746"/>
      <c r="O251" s="2615"/>
      <c r="P251" s="2616"/>
      <c r="Q251" s="747"/>
      <c r="R251" s="2609"/>
      <c r="S251" s="2610"/>
      <c r="T251" s="747"/>
      <c r="U251" s="749"/>
      <c r="V251" s="750"/>
      <c r="Y251" s="1273"/>
      <c r="Z251" s="1273"/>
      <c r="AA251" s="1273"/>
      <c r="AB251" s="1273"/>
      <c r="AC251" s="1273"/>
      <c r="AD251" s="1273"/>
      <c r="AE251" s="1273"/>
      <c r="AF251" s="1273"/>
      <c r="AG251" s="1273"/>
      <c r="AH251" s="1273"/>
      <c r="AI251" s="1273"/>
      <c r="AJ251" s="1273"/>
      <c r="AK251" s="1273"/>
      <c r="AL251" s="1273"/>
      <c r="AM251" s="1269"/>
    </row>
    <row r="252" spans="1:39" ht="15.75">
      <c r="A252" s="733"/>
      <c r="B252" s="767" t="s">
        <v>56</v>
      </c>
      <c r="C252" s="756"/>
      <c r="D252" s="756"/>
      <c r="E252" s="756"/>
      <c r="F252" s="757"/>
      <c r="G252" s="752">
        <f>G253+G254</f>
        <v>6</v>
      </c>
      <c r="H252" s="753">
        <f t="shared" si="17"/>
        <v>180</v>
      </c>
      <c r="I252" s="774">
        <f>SUM(J252:L252)</f>
        <v>12</v>
      </c>
      <c r="J252" s="743">
        <v>12</v>
      </c>
      <c r="K252" s="742"/>
      <c r="L252" s="744"/>
      <c r="M252" s="775">
        <f>H252-I252</f>
        <v>168</v>
      </c>
      <c r="N252" s="746"/>
      <c r="O252" s="2615"/>
      <c r="P252" s="2616"/>
      <c r="Q252" s="747"/>
      <c r="R252" s="2609"/>
      <c r="S252" s="2610"/>
      <c r="T252" s="747"/>
      <c r="U252" s="749"/>
      <c r="V252" s="750"/>
      <c r="Y252" s="1273"/>
      <c r="Z252" s="1273"/>
      <c r="AA252" s="1273"/>
      <c r="AB252" s="1273"/>
      <c r="AC252" s="1273"/>
      <c r="AD252" s="1273"/>
      <c r="AE252" s="1273"/>
      <c r="AF252" s="1273"/>
      <c r="AG252" s="1273"/>
      <c r="AH252" s="1273"/>
      <c r="AI252" s="1273"/>
      <c r="AJ252" s="1273"/>
      <c r="AK252" s="1273"/>
      <c r="AL252" s="1273"/>
      <c r="AM252" s="1269"/>
    </row>
    <row r="253" spans="1:39" ht="15.75">
      <c r="A253" s="733" t="s">
        <v>358</v>
      </c>
      <c r="B253" s="767" t="s">
        <v>359</v>
      </c>
      <c r="C253" s="756"/>
      <c r="D253" s="756">
        <v>5</v>
      </c>
      <c r="E253" s="756"/>
      <c r="F253" s="757"/>
      <c r="G253" s="752">
        <v>2.5</v>
      </c>
      <c r="H253" s="753">
        <f t="shared" si="17"/>
        <v>75</v>
      </c>
      <c r="I253" s="776">
        <v>8</v>
      </c>
      <c r="J253" s="742" t="s">
        <v>127</v>
      </c>
      <c r="K253" s="742"/>
      <c r="L253" s="744"/>
      <c r="M253" s="775">
        <f>H253-I253</f>
        <v>67</v>
      </c>
      <c r="N253" s="746"/>
      <c r="O253" s="2615"/>
      <c r="P253" s="2616"/>
      <c r="Q253" s="747"/>
      <c r="R253" s="2609"/>
      <c r="S253" s="2610"/>
      <c r="T253" s="1507" t="s">
        <v>127</v>
      </c>
      <c r="U253" s="749"/>
      <c r="V253" s="750"/>
      <c r="Y253" s="1273"/>
      <c r="Z253" s="1273"/>
      <c r="AA253" s="1273"/>
      <c r="AB253" s="1273"/>
      <c r="AC253" s="1273"/>
      <c r="AD253" s="1273"/>
      <c r="AE253" s="1273"/>
      <c r="AF253" s="1273"/>
      <c r="AG253" s="1273">
        <v>8</v>
      </c>
      <c r="AH253" s="1273"/>
      <c r="AI253" s="1273"/>
      <c r="AJ253" s="1273"/>
      <c r="AK253" s="1273">
        <v>8</v>
      </c>
      <c r="AL253" s="1273"/>
      <c r="AM253" s="1269"/>
    </row>
    <row r="254" spans="1:39" ht="15.75">
      <c r="A254" s="733" t="s">
        <v>360</v>
      </c>
      <c r="B254" s="767" t="s">
        <v>359</v>
      </c>
      <c r="C254" s="756">
        <v>6</v>
      </c>
      <c r="D254" s="756"/>
      <c r="E254" s="756"/>
      <c r="F254" s="757"/>
      <c r="G254" s="752">
        <v>3.5</v>
      </c>
      <c r="H254" s="753">
        <f t="shared" si="17"/>
        <v>105</v>
      </c>
      <c r="I254" s="776">
        <v>4</v>
      </c>
      <c r="J254" s="742" t="s">
        <v>116</v>
      </c>
      <c r="K254" s="742"/>
      <c r="L254" s="744"/>
      <c r="M254" s="775">
        <f>H254-I254</f>
        <v>101</v>
      </c>
      <c r="N254" s="746"/>
      <c r="O254" s="2615"/>
      <c r="P254" s="2616"/>
      <c r="Q254" s="747"/>
      <c r="R254" s="2609"/>
      <c r="S254" s="2610"/>
      <c r="T254" s="747"/>
      <c r="U254" s="749" t="s">
        <v>116</v>
      </c>
      <c r="V254" s="750"/>
      <c r="Y254" s="1273"/>
      <c r="Z254" s="1273"/>
      <c r="AA254" s="1273"/>
      <c r="AB254" s="1273"/>
      <c r="AC254" s="1273"/>
      <c r="AD254" s="1273"/>
      <c r="AE254" s="1273"/>
      <c r="AF254" s="1273"/>
      <c r="AG254" s="1273"/>
      <c r="AH254" s="1273"/>
      <c r="AI254" s="1273">
        <v>4</v>
      </c>
      <c r="AJ254" s="1273"/>
      <c r="AK254" s="1273">
        <v>4</v>
      </c>
      <c r="AL254" s="1273"/>
      <c r="AM254" s="1269"/>
    </row>
    <row r="255" spans="1:39" ht="31.5">
      <c r="A255" s="733" t="s">
        <v>361</v>
      </c>
      <c r="B255" s="777" t="s">
        <v>362</v>
      </c>
      <c r="C255" s="756"/>
      <c r="D255" s="756"/>
      <c r="E255" s="756"/>
      <c r="F255" s="757"/>
      <c r="G255" s="752">
        <f>G256+G257</f>
        <v>3</v>
      </c>
      <c r="H255" s="753">
        <f>G255*30</f>
        <v>90</v>
      </c>
      <c r="I255" s="763"/>
      <c r="J255" s="764"/>
      <c r="K255" s="764"/>
      <c r="L255" s="764"/>
      <c r="M255" s="754"/>
      <c r="N255" s="746"/>
      <c r="O255" s="2615"/>
      <c r="P255" s="2616"/>
      <c r="Q255" s="747"/>
      <c r="R255" s="2609"/>
      <c r="S255" s="2610"/>
      <c r="T255" s="747"/>
      <c r="U255" s="749"/>
      <c r="V255" s="750"/>
      <c r="Y255" s="1273"/>
      <c r="Z255" s="1273"/>
      <c r="AA255" s="1273"/>
      <c r="AB255" s="1273"/>
      <c r="AC255" s="1273"/>
      <c r="AD255" s="1273"/>
      <c r="AE255" s="1273"/>
      <c r="AF255" s="1273"/>
      <c r="AG255" s="1273"/>
      <c r="AH255" s="1273"/>
      <c r="AI255" s="1273"/>
      <c r="AJ255" s="1273"/>
      <c r="AK255" s="1273"/>
      <c r="AL255" s="1273"/>
      <c r="AM255" s="1269"/>
    </row>
    <row r="256" spans="1:39" ht="15.75">
      <c r="A256" s="733"/>
      <c r="B256" s="755" t="s">
        <v>55</v>
      </c>
      <c r="C256" s="756"/>
      <c r="D256" s="756"/>
      <c r="E256" s="756"/>
      <c r="F256" s="757"/>
      <c r="G256" s="1341">
        <v>1</v>
      </c>
      <c r="H256" s="740">
        <f>G256*30</f>
        <v>30</v>
      </c>
      <c r="I256" s="763"/>
      <c r="J256" s="764"/>
      <c r="K256" s="764"/>
      <c r="L256" s="764"/>
      <c r="M256" s="754"/>
      <c r="N256" s="746"/>
      <c r="O256" s="2615"/>
      <c r="P256" s="2616"/>
      <c r="Q256" s="747"/>
      <c r="R256" s="2609"/>
      <c r="S256" s="2610"/>
      <c r="T256" s="747"/>
      <c r="U256" s="749"/>
      <c r="V256" s="750"/>
      <c r="Y256" s="1273"/>
      <c r="Z256" s="1273"/>
      <c r="AA256" s="1273"/>
      <c r="AB256" s="1273"/>
      <c r="AC256" s="1273"/>
      <c r="AD256" s="1273"/>
      <c r="AE256" s="1273"/>
      <c r="AF256" s="1273"/>
      <c r="AG256" s="1273"/>
      <c r="AH256" s="1273"/>
      <c r="AI256" s="1273"/>
      <c r="AJ256" s="1273"/>
      <c r="AK256" s="1273"/>
      <c r="AL256" s="1273"/>
      <c r="AM256" s="1269"/>
    </row>
    <row r="257" spans="1:39" ht="15.75">
      <c r="A257" s="733" t="s">
        <v>363</v>
      </c>
      <c r="B257" s="767" t="s">
        <v>56</v>
      </c>
      <c r="C257" s="756">
        <v>6</v>
      </c>
      <c r="D257" s="756"/>
      <c r="E257" s="756"/>
      <c r="F257" s="757"/>
      <c r="G257" s="1277">
        <v>2</v>
      </c>
      <c r="H257" s="753">
        <f>G257*30</f>
        <v>60</v>
      </c>
      <c r="I257" s="741">
        <v>8</v>
      </c>
      <c r="J257" s="742" t="s">
        <v>116</v>
      </c>
      <c r="K257" s="744" t="s">
        <v>333</v>
      </c>
      <c r="L257" s="742"/>
      <c r="M257" s="775">
        <f>H257-I257</f>
        <v>52</v>
      </c>
      <c r="N257" s="746"/>
      <c r="O257" s="2615"/>
      <c r="P257" s="2616"/>
      <c r="Q257" s="747"/>
      <c r="R257" s="2609"/>
      <c r="S257" s="2610"/>
      <c r="T257" s="747"/>
      <c r="U257" s="749" t="s">
        <v>115</v>
      </c>
      <c r="V257" s="750"/>
      <c r="Y257" s="1273"/>
      <c r="Z257" s="1273"/>
      <c r="AA257" s="1273"/>
      <c r="AB257" s="1273"/>
      <c r="AC257" s="1273"/>
      <c r="AD257" s="1273"/>
      <c r="AE257" s="1273"/>
      <c r="AF257" s="1273"/>
      <c r="AG257" s="1273"/>
      <c r="AH257" s="1273"/>
      <c r="AI257" s="1273">
        <v>4</v>
      </c>
      <c r="AJ257" s="1273">
        <v>4</v>
      </c>
      <c r="AK257" s="1273">
        <v>4</v>
      </c>
      <c r="AL257" s="1273"/>
      <c r="AM257" s="1269">
        <v>4</v>
      </c>
    </row>
    <row r="258" spans="1:39" ht="21" customHeight="1">
      <c r="A258" s="733" t="s">
        <v>364</v>
      </c>
      <c r="B258" s="755" t="s">
        <v>365</v>
      </c>
      <c r="C258" s="778"/>
      <c r="D258" s="756"/>
      <c r="E258" s="778"/>
      <c r="F258" s="779"/>
      <c r="G258" s="1421">
        <f>G259+G260</f>
        <v>9.5</v>
      </c>
      <c r="H258" s="753">
        <f aca="true" t="shared" si="18" ref="H258:H286">G258*30</f>
        <v>285</v>
      </c>
      <c r="I258" s="774"/>
      <c r="J258" s="742"/>
      <c r="K258" s="742"/>
      <c r="L258" s="744"/>
      <c r="M258" s="781"/>
      <c r="N258" s="746"/>
      <c r="O258" s="2615"/>
      <c r="P258" s="2616"/>
      <c r="Q258" s="747"/>
      <c r="R258" s="2609"/>
      <c r="S258" s="2610"/>
      <c r="T258" s="747"/>
      <c r="U258" s="749"/>
      <c r="V258" s="750"/>
      <c r="Y258" s="1273"/>
      <c r="Z258" s="1273"/>
      <c r="AA258" s="1273"/>
      <c r="AB258" s="1273"/>
      <c r="AC258" s="1273"/>
      <c r="AD258" s="1273"/>
      <c r="AE258" s="1273"/>
      <c r="AF258" s="1273"/>
      <c r="AG258" s="1273"/>
      <c r="AH258" s="1273"/>
      <c r="AI258" s="1273"/>
      <c r="AJ258" s="1273"/>
      <c r="AK258" s="1273"/>
      <c r="AL258" s="1273"/>
      <c r="AM258" s="1269"/>
    </row>
    <row r="259" spans="1:39" ht="15.75">
      <c r="A259" s="733"/>
      <c r="B259" s="755" t="s">
        <v>55</v>
      </c>
      <c r="C259" s="778"/>
      <c r="D259" s="756"/>
      <c r="E259" s="778"/>
      <c r="F259" s="779"/>
      <c r="G259" s="1420">
        <v>1</v>
      </c>
      <c r="H259" s="740">
        <f t="shared" si="18"/>
        <v>30</v>
      </c>
      <c r="I259" s="776"/>
      <c r="J259" s="742"/>
      <c r="K259" s="742"/>
      <c r="L259" s="744"/>
      <c r="M259" s="781"/>
      <c r="N259" s="746"/>
      <c r="O259" s="2615"/>
      <c r="P259" s="2616"/>
      <c r="Q259" s="747"/>
      <c r="R259" s="2609"/>
      <c r="S259" s="2610"/>
      <c r="T259" s="747"/>
      <c r="U259" s="749"/>
      <c r="V259" s="750"/>
      <c r="Y259" s="1273"/>
      <c r="Z259" s="1273"/>
      <c r="AA259" s="1273"/>
      <c r="AB259" s="1273"/>
      <c r="AC259" s="1273"/>
      <c r="AD259" s="1273"/>
      <c r="AE259" s="1273"/>
      <c r="AF259" s="1273"/>
      <c r="AG259" s="1273"/>
      <c r="AH259" s="1273"/>
      <c r="AI259" s="1273"/>
      <c r="AJ259" s="1273"/>
      <c r="AK259" s="1273"/>
      <c r="AL259" s="1273"/>
      <c r="AM259" s="1269"/>
    </row>
    <row r="260" spans="1:39" ht="15.75">
      <c r="A260" s="733"/>
      <c r="B260" s="767" t="s">
        <v>56</v>
      </c>
      <c r="C260" s="756"/>
      <c r="D260" s="756"/>
      <c r="E260" s="756"/>
      <c r="F260" s="757"/>
      <c r="G260" s="1421">
        <f>G261+G262+G263</f>
        <v>8.5</v>
      </c>
      <c r="H260" s="753">
        <f t="shared" si="18"/>
        <v>255</v>
      </c>
      <c r="I260" s="774">
        <f>SUM(J260:L260)</f>
        <v>28</v>
      </c>
      <c r="J260" s="743">
        <v>16</v>
      </c>
      <c r="K260" s="742">
        <v>8</v>
      </c>
      <c r="L260" s="783">
        <v>4</v>
      </c>
      <c r="M260" s="775">
        <f>H260-I260</f>
        <v>227</v>
      </c>
      <c r="N260" s="746"/>
      <c r="O260" s="2615"/>
      <c r="P260" s="2616"/>
      <c r="Q260" s="747"/>
      <c r="R260" s="2609"/>
      <c r="S260" s="2610"/>
      <c r="T260" s="747"/>
      <c r="U260" s="749"/>
      <c r="V260" s="750"/>
      <c r="Y260" s="1273"/>
      <c r="Z260" s="1273"/>
      <c r="AA260" s="1273"/>
      <c r="AB260" s="1273"/>
      <c r="AC260" s="1273"/>
      <c r="AD260" s="1273"/>
      <c r="AE260" s="1273"/>
      <c r="AF260" s="1273"/>
      <c r="AG260" s="1273"/>
      <c r="AH260" s="1273"/>
      <c r="AI260" s="1273"/>
      <c r="AJ260" s="1273"/>
      <c r="AK260" s="1273"/>
      <c r="AL260" s="1273"/>
      <c r="AM260" s="1269"/>
    </row>
    <row r="261" spans="1:39" ht="15.75">
      <c r="A261" s="733" t="s">
        <v>366</v>
      </c>
      <c r="B261" s="767" t="s">
        <v>367</v>
      </c>
      <c r="C261" s="756"/>
      <c r="D261" s="756">
        <v>3</v>
      </c>
      <c r="E261" s="756"/>
      <c r="F261" s="757"/>
      <c r="G261" s="1421">
        <v>3.5</v>
      </c>
      <c r="H261" s="753">
        <f t="shared" si="18"/>
        <v>105</v>
      </c>
      <c r="I261" s="776">
        <v>12</v>
      </c>
      <c r="J261" s="742" t="s">
        <v>127</v>
      </c>
      <c r="K261" s="742" t="s">
        <v>333</v>
      </c>
      <c r="L261" s="744"/>
      <c r="M261" s="775">
        <f>H261-I261</f>
        <v>93</v>
      </c>
      <c r="N261" s="746"/>
      <c r="O261" s="2615"/>
      <c r="P261" s="2616"/>
      <c r="Q261" s="1507" t="s">
        <v>113</v>
      </c>
      <c r="R261" s="2609"/>
      <c r="S261" s="2610"/>
      <c r="T261" s="1507"/>
      <c r="U261" s="749"/>
      <c r="V261" s="750"/>
      <c r="Y261" s="1273"/>
      <c r="Z261" s="1273"/>
      <c r="AA261" s="1273"/>
      <c r="AB261" s="1273"/>
      <c r="AC261" s="1273">
        <v>8</v>
      </c>
      <c r="AD261" s="1273">
        <v>4</v>
      </c>
      <c r="AE261" s="1273"/>
      <c r="AF261" s="1273"/>
      <c r="AG261" s="1273"/>
      <c r="AH261" s="1273"/>
      <c r="AI261" s="1273"/>
      <c r="AJ261" s="1273"/>
      <c r="AK261" s="1273">
        <v>8</v>
      </c>
      <c r="AL261" s="1273"/>
      <c r="AM261" s="1269">
        <v>4</v>
      </c>
    </row>
    <row r="262" spans="1:39" ht="15.75">
      <c r="A262" s="733" t="s">
        <v>368</v>
      </c>
      <c r="B262" s="767" t="s">
        <v>367</v>
      </c>
      <c r="C262" s="756">
        <v>4</v>
      </c>
      <c r="D262" s="756"/>
      <c r="E262" s="756"/>
      <c r="F262" s="757"/>
      <c r="G262" s="1421">
        <v>3.5</v>
      </c>
      <c r="H262" s="753">
        <f t="shared" si="18"/>
        <v>105</v>
      </c>
      <c r="I262" s="776">
        <v>12</v>
      </c>
      <c r="J262" s="742" t="s">
        <v>127</v>
      </c>
      <c r="K262" s="742" t="s">
        <v>333</v>
      </c>
      <c r="L262" s="744"/>
      <c r="M262" s="775">
        <f>H262-I262</f>
        <v>93</v>
      </c>
      <c r="N262" s="746"/>
      <c r="O262" s="2615"/>
      <c r="P262" s="2616"/>
      <c r="Q262" s="1507"/>
      <c r="R262" s="2623" t="s">
        <v>113</v>
      </c>
      <c r="S262" s="2627"/>
      <c r="T262" s="1507"/>
      <c r="U262" s="749"/>
      <c r="V262" s="750"/>
      <c r="Y262" s="1273"/>
      <c r="Z262" s="1273"/>
      <c r="AA262" s="1273"/>
      <c r="AB262" s="1273"/>
      <c r="AC262" s="1273"/>
      <c r="AD262" s="1273"/>
      <c r="AE262" s="1273">
        <v>8</v>
      </c>
      <c r="AF262" s="1273">
        <v>4</v>
      </c>
      <c r="AG262" s="1273"/>
      <c r="AH262" s="1273"/>
      <c r="AI262" s="1273"/>
      <c r="AJ262" s="1273"/>
      <c r="AK262" s="1273">
        <v>8</v>
      </c>
      <c r="AL262" s="1273"/>
      <c r="AM262" s="1269">
        <v>4</v>
      </c>
    </row>
    <row r="263" spans="1:39" ht="15.75">
      <c r="A263" s="733" t="s">
        <v>369</v>
      </c>
      <c r="B263" s="767" t="s">
        <v>370</v>
      </c>
      <c r="C263" s="756"/>
      <c r="D263" s="756"/>
      <c r="E263" s="756"/>
      <c r="F263" s="784">
        <v>4</v>
      </c>
      <c r="G263" s="1421">
        <v>1.5</v>
      </c>
      <c r="H263" s="753">
        <f t="shared" si="18"/>
        <v>45</v>
      </c>
      <c r="I263" s="776">
        <v>4</v>
      </c>
      <c r="J263" s="742"/>
      <c r="K263" s="742"/>
      <c r="L263" s="744" t="s">
        <v>116</v>
      </c>
      <c r="M263" s="775">
        <f>H263-I263</f>
        <v>41</v>
      </c>
      <c r="N263" s="746"/>
      <c r="O263" s="2615"/>
      <c r="P263" s="2616"/>
      <c r="Q263" s="1507"/>
      <c r="R263" s="2623" t="s">
        <v>116</v>
      </c>
      <c r="S263" s="2624"/>
      <c r="T263" s="1507"/>
      <c r="U263" s="749"/>
      <c r="V263" s="750"/>
      <c r="Y263" s="1273"/>
      <c r="Z263" s="1273"/>
      <c r="AA263" s="1273"/>
      <c r="AB263" s="1273"/>
      <c r="AC263" s="1273"/>
      <c r="AD263" s="1273"/>
      <c r="AE263" s="1273">
        <v>4</v>
      </c>
      <c r="AF263" s="1273"/>
      <c r="AG263" s="1273"/>
      <c r="AH263" s="1273"/>
      <c r="AI263" s="1273"/>
      <c r="AJ263" s="1273"/>
      <c r="AK263" s="1273"/>
      <c r="AL263" s="1273">
        <v>4</v>
      </c>
      <c r="AM263" s="1269"/>
    </row>
    <row r="264" spans="1:39" ht="31.5">
      <c r="A264" s="733" t="s">
        <v>371</v>
      </c>
      <c r="B264" s="777" t="s">
        <v>372</v>
      </c>
      <c r="C264" s="756"/>
      <c r="D264" s="756"/>
      <c r="E264" s="778"/>
      <c r="F264" s="779"/>
      <c r="G264" s="1422">
        <f>G265+G266</f>
        <v>7</v>
      </c>
      <c r="H264" s="753">
        <f t="shared" si="18"/>
        <v>210</v>
      </c>
      <c r="I264" s="786"/>
      <c r="J264" s="787"/>
      <c r="K264" s="788"/>
      <c r="L264" s="787"/>
      <c r="M264" s="789"/>
      <c r="N264" s="790"/>
      <c r="O264" s="2615"/>
      <c r="P264" s="2616"/>
      <c r="Q264" s="792"/>
      <c r="R264" s="3110"/>
      <c r="S264" s="3111"/>
      <c r="T264" s="792"/>
      <c r="U264" s="793"/>
      <c r="V264" s="791"/>
      <c r="Y264" s="1273"/>
      <c r="Z264" s="1273"/>
      <c r="AA264" s="1273"/>
      <c r="AB264" s="1273"/>
      <c r="AC264" s="1273"/>
      <c r="AD264" s="1273"/>
      <c r="AE264" s="1273"/>
      <c r="AF264" s="1273"/>
      <c r="AG264" s="1273"/>
      <c r="AH264" s="1273"/>
      <c r="AI264" s="1273"/>
      <c r="AJ264" s="1273"/>
      <c r="AK264" s="1273"/>
      <c r="AL264" s="1273"/>
      <c r="AM264" s="1269"/>
    </row>
    <row r="265" spans="1:39" ht="15.75">
      <c r="A265" s="733"/>
      <c r="B265" s="755" t="s">
        <v>55</v>
      </c>
      <c r="C265" s="756"/>
      <c r="D265" s="756"/>
      <c r="E265" s="778"/>
      <c r="F265" s="779"/>
      <c r="G265" s="1342">
        <v>3</v>
      </c>
      <c r="H265" s="740">
        <f t="shared" si="18"/>
        <v>90</v>
      </c>
      <c r="I265" s="786"/>
      <c r="J265" s="787"/>
      <c r="K265" s="788"/>
      <c r="L265" s="787"/>
      <c r="M265" s="789"/>
      <c r="N265" s="790"/>
      <c r="O265" s="2615"/>
      <c r="P265" s="2616"/>
      <c r="Q265" s="792"/>
      <c r="R265" s="3110"/>
      <c r="S265" s="3111"/>
      <c r="T265" s="792"/>
      <c r="U265" s="793"/>
      <c r="V265" s="791"/>
      <c r="Y265" s="1273"/>
      <c r="Z265" s="1273"/>
      <c r="AA265" s="1273"/>
      <c r="AB265" s="1273"/>
      <c r="AC265" s="1273"/>
      <c r="AD265" s="1273"/>
      <c r="AE265" s="1273"/>
      <c r="AF265" s="1273"/>
      <c r="AG265" s="1273"/>
      <c r="AH265" s="1273"/>
      <c r="AI265" s="1273"/>
      <c r="AJ265" s="1273"/>
      <c r="AK265" s="1273"/>
      <c r="AL265" s="1273"/>
      <c r="AM265" s="1269"/>
    </row>
    <row r="266" spans="1:39" ht="15.75">
      <c r="A266" s="733"/>
      <c r="B266" s="767" t="s">
        <v>56</v>
      </c>
      <c r="C266" s="756"/>
      <c r="D266" s="756"/>
      <c r="E266" s="778"/>
      <c r="F266" s="779"/>
      <c r="G266" s="785">
        <f>G267+G268</f>
        <v>4</v>
      </c>
      <c r="H266" s="753">
        <f t="shared" si="18"/>
        <v>120</v>
      </c>
      <c r="I266" s="795">
        <v>16</v>
      </c>
      <c r="J266" s="743">
        <v>8</v>
      </c>
      <c r="K266" s="783">
        <v>2</v>
      </c>
      <c r="L266" s="743">
        <v>6</v>
      </c>
      <c r="M266" s="775">
        <f>SUM(M267:M268)</f>
        <v>104</v>
      </c>
      <c r="N266" s="790"/>
      <c r="O266" s="2615"/>
      <c r="P266" s="2616"/>
      <c r="Q266" s="792"/>
      <c r="R266" s="3110"/>
      <c r="S266" s="3111"/>
      <c r="T266" s="792"/>
      <c r="U266" s="793"/>
      <c r="V266" s="791"/>
      <c r="Y266" s="1273"/>
      <c r="Z266" s="1273"/>
      <c r="AA266" s="1273"/>
      <c r="AB266" s="1273"/>
      <c r="AC266" s="1273"/>
      <c r="AD266" s="1273"/>
      <c r="AE266" s="1273"/>
      <c r="AF266" s="1273"/>
      <c r="AG266" s="1273"/>
      <c r="AH266" s="1273"/>
      <c r="AI266" s="1273"/>
      <c r="AJ266" s="1273"/>
      <c r="AK266" s="1273"/>
      <c r="AL266" s="1273"/>
      <c r="AM266" s="1269"/>
    </row>
    <row r="267" spans="1:39" ht="15.75">
      <c r="A267" s="733" t="s">
        <v>373</v>
      </c>
      <c r="B267" s="796" t="s">
        <v>374</v>
      </c>
      <c r="C267" s="756">
        <v>5</v>
      </c>
      <c r="D267" s="756"/>
      <c r="E267" s="778"/>
      <c r="F267" s="779"/>
      <c r="G267" s="785">
        <v>3</v>
      </c>
      <c r="H267" s="753">
        <f t="shared" si="18"/>
        <v>90</v>
      </c>
      <c r="I267" s="774" t="s">
        <v>81</v>
      </c>
      <c r="J267" s="742" t="s">
        <v>127</v>
      </c>
      <c r="K267" s="742" t="s">
        <v>128</v>
      </c>
      <c r="L267" s="742" t="s">
        <v>128</v>
      </c>
      <c r="M267" s="781">
        <f>H267-I267</f>
        <v>78</v>
      </c>
      <c r="N267" s="790"/>
      <c r="O267" s="2615"/>
      <c r="P267" s="2616"/>
      <c r="Q267" s="792"/>
      <c r="R267" s="3110"/>
      <c r="S267" s="3111"/>
      <c r="T267" s="797" t="s">
        <v>113</v>
      </c>
      <c r="U267" s="798"/>
      <c r="V267" s="791"/>
      <c r="Y267" s="1273"/>
      <c r="Z267" s="1273"/>
      <c r="AA267" s="1273"/>
      <c r="AB267" s="1273"/>
      <c r="AC267" s="1273"/>
      <c r="AD267" s="1273"/>
      <c r="AE267" s="1273"/>
      <c r="AF267" s="1273"/>
      <c r="AG267" s="1273">
        <v>8</v>
      </c>
      <c r="AH267" s="1273">
        <v>4</v>
      </c>
      <c r="AI267" s="1273"/>
      <c r="AJ267" s="1273"/>
      <c r="AK267" s="1273">
        <v>8</v>
      </c>
      <c r="AL267" s="1273">
        <v>2</v>
      </c>
      <c r="AM267" s="1269">
        <v>2</v>
      </c>
    </row>
    <row r="268" spans="1:39" ht="33.75" customHeight="1">
      <c r="A268" s="733" t="s">
        <v>375</v>
      </c>
      <c r="B268" s="796" t="s">
        <v>534</v>
      </c>
      <c r="C268" s="756"/>
      <c r="D268" s="756"/>
      <c r="E268" s="756"/>
      <c r="F268" s="784">
        <v>6</v>
      </c>
      <c r="G268" s="785">
        <v>1</v>
      </c>
      <c r="H268" s="753">
        <f t="shared" si="18"/>
        <v>30</v>
      </c>
      <c r="I268" s="774" t="s">
        <v>53</v>
      </c>
      <c r="J268" s="799"/>
      <c r="K268" s="799"/>
      <c r="L268" s="742" t="s">
        <v>116</v>
      </c>
      <c r="M268" s="800">
        <f>H268-I268</f>
        <v>26</v>
      </c>
      <c r="N268" s="790"/>
      <c r="O268" s="2615"/>
      <c r="P268" s="2616"/>
      <c r="Q268" s="792"/>
      <c r="R268" s="3110"/>
      <c r="S268" s="3111"/>
      <c r="T268" s="797"/>
      <c r="U268" s="798" t="s">
        <v>116</v>
      </c>
      <c r="V268" s="791"/>
      <c r="Y268" s="1273"/>
      <c r="Z268" s="1273"/>
      <c r="AA268" s="1273"/>
      <c r="AB268" s="1273"/>
      <c r="AC268" s="1273"/>
      <c r="AD268" s="1273"/>
      <c r="AE268" s="1273"/>
      <c r="AF268" s="1273"/>
      <c r="AG268" s="1273"/>
      <c r="AH268" s="1273"/>
      <c r="AI268" s="1273">
        <v>4</v>
      </c>
      <c r="AJ268" s="1273"/>
      <c r="AK268" s="1273"/>
      <c r="AL268" s="1273">
        <v>4</v>
      </c>
      <c r="AM268" s="1269"/>
    </row>
    <row r="269" spans="1:39" ht="31.5">
      <c r="A269" s="733" t="s">
        <v>376</v>
      </c>
      <c r="B269" s="801" t="s">
        <v>377</v>
      </c>
      <c r="C269" s="778"/>
      <c r="D269" s="756"/>
      <c r="E269" s="778"/>
      <c r="F269" s="779"/>
      <c r="G269" s="1277">
        <f>G270+G271</f>
        <v>10.5</v>
      </c>
      <c r="H269" s="753">
        <f t="shared" si="18"/>
        <v>315</v>
      </c>
      <c r="I269" s="802"/>
      <c r="J269" s="803"/>
      <c r="K269" s="803"/>
      <c r="L269" s="804"/>
      <c r="M269" s="805"/>
      <c r="N269" s="746"/>
      <c r="O269" s="2615"/>
      <c r="P269" s="2616"/>
      <c r="Q269" s="747"/>
      <c r="R269" s="3110"/>
      <c r="S269" s="3111"/>
      <c r="T269" s="747"/>
      <c r="U269" s="749"/>
      <c r="V269" s="750"/>
      <c r="Y269" s="1298"/>
      <c r="Z269" s="1298"/>
      <c r="AA269" s="1298"/>
      <c r="AB269" s="1298"/>
      <c r="AC269" s="1298"/>
      <c r="AD269" s="1298"/>
      <c r="AE269" s="1298"/>
      <c r="AF269" s="1298"/>
      <c r="AG269" s="1298"/>
      <c r="AH269" s="1298"/>
      <c r="AI269" s="1298"/>
      <c r="AJ269" s="1298"/>
      <c r="AK269" s="1298"/>
      <c r="AL269" s="1298"/>
      <c r="AM269" s="1269"/>
    </row>
    <row r="270" spans="1:40" ht="15.75">
      <c r="A270" s="733"/>
      <c r="B270" s="755" t="s">
        <v>55</v>
      </c>
      <c r="C270" s="778"/>
      <c r="D270" s="756"/>
      <c r="E270" s="778"/>
      <c r="F270" s="779"/>
      <c r="G270" s="1341">
        <v>4</v>
      </c>
      <c r="H270" s="740">
        <f t="shared" si="18"/>
        <v>120</v>
      </c>
      <c r="I270" s="776"/>
      <c r="J270" s="806"/>
      <c r="K270" s="806"/>
      <c r="L270" s="744"/>
      <c r="M270" s="775"/>
      <c r="N270" s="746"/>
      <c r="O270" s="2615"/>
      <c r="P270" s="2616"/>
      <c r="Q270" s="747"/>
      <c r="R270" s="3110"/>
      <c r="S270" s="3111"/>
      <c r="T270" s="747"/>
      <c r="U270" s="749"/>
      <c r="V270" s="750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ht="15.75">
      <c r="A271" s="733"/>
      <c r="B271" s="767" t="s">
        <v>56</v>
      </c>
      <c r="C271" s="756"/>
      <c r="D271" s="756"/>
      <c r="E271" s="756"/>
      <c r="F271" s="757"/>
      <c r="G271" s="752">
        <f>G272+G273+G274</f>
        <v>6.5</v>
      </c>
      <c r="H271" s="753">
        <f t="shared" si="18"/>
        <v>195</v>
      </c>
      <c r="I271" s="774" t="s">
        <v>474</v>
      </c>
      <c r="J271" s="743">
        <v>12</v>
      </c>
      <c r="K271" s="742">
        <v>8</v>
      </c>
      <c r="L271" s="783">
        <v>4</v>
      </c>
      <c r="M271" s="775">
        <f>H271-I271</f>
        <v>171</v>
      </c>
      <c r="N271" s="746"/>
      <c r="O271" s="2615"/>
      <c r="P271" s="2616"/>
      <c r="Q271" s="747"/>
      <c r="R271" s="3110"/>
      <c r="S271" s="3111"/>
      <c r="T271" s="747"/>
      <c r="U271" s="749"/>
      <c r="V271" s="750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ht="31.5">
      <c r="A272" s="733" t="s">
        <v>378</v>
      </c>
      <c r="B272" s="767" t="s">
        <v>379</v>
      </c>
      <c r="C272" s="756"/>
      <c r="D272" s="756">
        <v>4</v>
      </c>
      <c r="E272" s="756"/>
      <c r="F272" s="757"/>
      <c r="G272" s="1277">
        <v>3</v>
      </c>
      <c r="H272" s="753">
        <f t="shared" si="18"/>
        <v>90</v>
      </c>
      <c r="I272" s="776">
        <v>12</v>
      </c>
      <c r="J272" s="742" t="s">
        <v>127</v>
      </c>
      <c r="K272" s="742" t="s">
        <v>116</v>
      </c>
      <c r="L272" s="744"/>
      <c r="M272" s="775">
        <f>H272-I272</f>
        <v>78</v>
      </c>
      <c r="N272" s="746"/>
      <c r="O272" s="2615"/>
      <c r="P272" s="2616"/>
      <c r="Q272" s="747"/>
      <c r="R272" s="2623" t="s">
        <v>125</v>
      </c>
      <c r="S272" s="2624"/>
      <c r="T272" s="1507"/>
      <c r="U272" s="749"/>
      <c r="V272" s="750"/>
      <c r="Y272" s="29"/>
      <c r="Z272" s="29"/>
      <c r="AA272" s="29"/>
      <c r="AB272" s="29"/>
      <c r="AC272" s="29"/>
      <c r="AD272" s="29"/>
      <c r="AE272" s="29">
        <v>12</v>
      </c>
      <c r="AF272" s="29"/>
      <c r="AG272" s="29"/>
      <c r="AH272" s="29"/>
      <c r="AI272" s="29"/>
      <c r="AJ272" s="29"/>
      <c r="AK272" s="29">
        <v>8</v>
      </c>
      <c r="AL272" s="29"/>
      <c r="AM272" s="29">
        <v>4</v>
      </c>
      <c r="AN272" s="29"/>
    </row>
    <row r="273" spans="1:40" ht="31.5">
      <c r="A273" s="733" t="s">
        <v>380</v>
      </c>
      <c r="B273" s="767" t="s">
        <v>379</v>
      </c>
      <c r="C273" s="756">
        <v>5</v>
      </c>
      <c r="D273" s="756"/>
      <c r="E273" s="756"/>
      <c r="F273" s="757"/>
      <c r="G273" s="1277">
        <v>2.5</v>
      </c>
      <c r="H273" s="753">
        <f t="shared" si="18"/>
        <v>75</v>
      </c>
      <c r="I273" s="776">
        <v>8</v>
      </c>
      <c r="J273" s="742" t="s">
        <v>116</v>
      </c>
      <c r="K273" s="742" t="s">
        <v>333</v>
      </c>
      <c r="L273" s="744"/>
      <c r="M273" s="775">
        <f>H273-I273</f>
        <v>67</v>
      </c>
      <c r="N273" s="746"/>
      <c r="O273" s="2615"/>
      <c r="P273" s="2616"/>
      <c r="Q273" s="747"/>
      <c r="R273" s="2609"/>
      <c r="S273" s="2610"/>
      <c r="T273" s="1507" t="s">
        <v>115</v>
      </c>
      <c r="U273" s="749"/>
      <c r="V273" s="750"/>
      <c r="Y273" s="29"/>
      <c r="Z273" s="29"/>
      <c r="AA273" s="29"/>
      <c r="AB273" s="29"/>
      <c r="AC273" s="29"/>
      <c r="AD273" s="29"/>
      <c r="AE273" s="29"/>
      <c r="AF273" s="29"/>
      <c r="AG273" s="29">
        <v>4</v>
      </c>
      <c r="AH273" s="29">
        <v>4</v>
      </c>
      <c r="AI273" s="29"/>
      <c r="AJ273" s="29"/>
      <c r="AK273" s="29">
        <v>4</v>
      </c>
      <c r="AL273" s="29"/>
      <c r="AM273" s="29">
        <v>4</v>
      </c>
      <c r="AN273" s="29"/>
    </row>
    <row r="274" spans="1:40" ht="31.5">
      <c r="A274" s="733" t="s">
        <v>381</v>
      </c>
      <c r="B274" s="767" t="s">
        <v>382</v>
      </c>
      <c r="C274" s="756"/>
      <c r="D274" s="756"/>
      <c r="E274" s="756"/>
      <c r="F274" s="784">
        <v>6</v>
      </c>
      <c r="G274" s="1277">
        <v>1</v>
      </c>
      <c r="H274" s="753">
        <f t="shared" si="18"/>
        <v>30</v>
      </c>
      <c r="I274" s="776">
        <v>4</v>
      </c>
      <c r="J274" s="742"/>
      <c r="K274" s="742"/>
      <c r="L274" s="744" t="s">
        <v>116</v>
      </c>
      <c r="M274" s="775">
        <f>H274-I274</f>
        <v>26</v>
      </c>
      <c r="N274" s="746"/>
      <c r="O274" s="2615"/>
      <c r="P274" s="2616"/>
      <c r="Q274" s="747"/>
      <c r="R274" s="2609"/>
      <c r="S274" s="2610"/>
      <c r="T274" s="1507"/>
      <c r="U274" s="749" t="s">
        <v>116</v>
      </c>
      <c r="V274" s="750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>
        <v>4</v>
      </c>
      <c r="AJ274" s="29"/>
      <c r="AK274" s="29"/>
      <c r="AL274" s="29">
        <v>4</v>
      </c>
      <c r="AM274" s="29"/>
      <c r="AN274" s="29"/>
    </row>
    <row r="275" spans="1:40" ht="31.5">
      <c r="A275" s="733" t="s">
        <v>383</v>
      </c>
      <c r="B275" s="755" t="s">
        <v>384</v>
      </c>
      <c r="C275" s="778"/>
      <c r="D275" s="756"/>
      <c r="E275" s="778"/>
      <c r="F275" s="779"/>
      <c r="G275" s="1277">
        <f>G276+G277+G278</f>
        <v>6.5</v>
      </c>
      <c r="H275" s="753">
        <f t="shared" si="18"/>
        <v>195</v>
      </c>
      <c r="I275" s="776"/>
      <c r="J275" s="806"/>
      <c r="K275" s="742"/>
      <c r="L275" s="807"/>
      <c r="M275" s="775"/>
      <c r="N275" s="746"/>
      <c r="O275" s="2615"/>
      <c r="P275" s="2616"/>
      <c r="Q275" s="747"/>
      <c r="R275" s="2609"/>
      <c r="S275" s="2610"/>
      <c r="T275" s="747"/>
      <c r="U275" s="749"/>
      <c r="V275" s="1504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ht="15.75">
      <c r="A276" s="733"/>
      <c r="B276" s="755" t="s">
        <v>55</v>
      </c>
      <c r="C276" s="778"/>
      <c r="D276" s="756"/>
      <c r="E276" s="778"/>
      <c r="F276" s="779"/>
      <c r="G276" s="1341">
        <v>3</v>
      </c>
      <c r="H276" s="740">
        <f t="shared" si="18"/>
        <v>90</v>
      </c>
      <c r="I276" s="808"/>
      <c r="J276" s="809"/>
      <c r="K276" s="809"/>
      <c r="L276" s="809"/>
      <c r="M276" s="805"/>
      <c r="N276" s="746"/>
      <c r="O276" s="2615"/>
      <c r="P276" s="2616"/>
      <c r="Q276" s="747"/>
      <c r="R276" s="2609"/>
      <c r="S276" s="2610"/>
      <c r="T276" s="747"/>
      <c r="U276" s="749"/>
      <c r="V276" s="1504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0" ht="15.75">
      <c r="A277" s="810"/>
      <c r="B277" s="767" t="s">
        <v>56</v>
      </c>
      <c r="C277" s="756">
        <v>4</v>
      </c>
      <c r="D277" s="756"/>
      <c r="E277" s="778"/>
      <c r="F277" s="779"/>
      <c r="G277" s="1277">
        <v>2.5</v>
      </c>
      <c r="H277" s="753">
        <f t="shared" si="18"/>
        <v>75</v>
      </c>
      <c r="I277" s="776">
        <v>14</v>
      </c>
      <c r="J277" s="742" t="s">
        <v>127</v>
      </c>
      <c r="K277" s="742" t="s">
        <v>126</v>
      </c>
      <c r="L277" s="744"/>
      <c r="M277" s="775">
        <f>H277-I277</f>
        <v>61</v>
      </c>
      <c r="N277" s="746"/>
      <c r="O277" s="2615"/>
      <c r="P277" s="2616"/>
      <c r="Q277" s="747"/>
      <c r="R277" s="2623" t="s">
        <v>129</v>
      </c>
      <c r="S277" s="2624"/>
      <c r="T277" s="811"/>
      <c r="U277" s="749"/>
      <c r="V277" s="1504"/>
      <c r="Y277" s="29"/>
      <c r="Z277" s="29"/>
      <c r="AA277" s="29"/>
      <c r="AB277" s="29"/>
      <c r="AC277" s="29"/>
      <c r="AD277" s="29"/>
      <c r="AE277" s="29">
        <v>8</v>
      </c>
      <c r="AF277" s="29">
        <v>6</v>
      </c>
      <c r="AG277" s="29"/>
      <c r="AH277" s="29"/>
      <c r="AI277" s="29"/>
      <c r="AJ277" s="29"/>
      <c r="AK277" s="29">
        <v>8</v>
      </c>
      <c r="AL277" s="29"/>
      <c r="AM277" s="29">
        <v>6</v>
      </c>
      <c r="AN277" s="29"/>
    </row>
    <row r="278" spans="1:40" ht="31.5">
      <c r="A278" s="810" t="s">
        <v>385</v>
      </c>
      <c r="B278" s="812" t="s">
        <v>386</v>
      </c>
      <c r="C278" s="813"/>
      <c r="D278" s="814"/>
      <c r="E278" s="813"/>
      <c r="F278" s="815">
        <v>5</v>
      </c>
      <c r="G278" s="1423">
        <v>1</v>
      </c>
      <c r="H278" s="817">
        <f t="shared" si="18"/>
        <v>30</v>
      </c>
      <c r="I278" s="776">
        <v>4</v>
      </c>
      <c r="J278" s="818"/>
      <c r="K278" s="818"/>
      <c r="L278" s="744" t="s">
        <v>116</v>
      </c>
      <c r="M278" s="775">
        <f>H278-I278</f>
        <v>26</v>
      </c>
      <c r="N278" s="819"/>
      <c r="O278" s="2615"/>
      <c r="P278" s="2616"/>
      <c r="Q278" s="747"/>
      <c r="R278" s="2609"/>
      <c r="S278" s="2610"/>
      <c r="T278" s="820" t="s">
        <v>116</v>
      </c>
      <c r="U278" s="749"/>
      <c r="V278" s="750"/>
      <c r="Y278" s="29"/>
      <c r="Z278" s="29"/>
      <c r="AA278" s="29"/>
      <c r="AB278" s="29"/>
      <c r="AC278" s="29"/>
      <c r="AD278" s="29"/>
      <c r="AE278" s="29"/>
      <c r="AF278" s="29"/>
      <c r="AG278" s="29">
        <v>4</v>
      </c>
      <c r="AH278" s="29"/>
      <c r="AI278" s="29"/>
      <c r="AJ278" s="29"/>
      <c r="AK278" s="29"/>
      <c r="AL278" s="29">
        <v>4</v>
      </c>
      <c r="AM278" s="29"/>
      <c r="AN278" s="29"/>
    </row>
    <row r="279" spans="1:40" ht="15.75">
      <c r="A279" s="733" t="s">
        <v>387</v>
      </c>
      <c r="B279" s="1425" t="s">
        <v>554</v>
      </c>
      <c r="C279" s="756"/>
      <c r="D279" s="756"/>
      <c r="E279" s="756"/>
      <c r="F279" s="784"/>
      <c r="G279" s="1277">
        <f>G280+G281</f>
        <v>6</v>
      </c>
      <c r="H279" s="753">
        <f t="shared" si="18"/>
        <v>180</v>
      </c>
      <c r="I279" s="776"/>
      <c r="J279" s="742"/>
      <c r="K279" s="742"/>
      <c r="L279" s="744"/>
      <c r="M279" s="775"/>
      <c r="N279" s="821"/>
      <c r="O279" s="2615"/>
      <c r="P279" s="2616"/>
      <c r="Q279" s="747"/>
      <c r="R279" s="2609"/>
      <c r="S279" s="2610"/>
      <c r="T279" s="1507"/>
      <c r="U279" s="749"/>
      <c r="V279" s="750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ht="15.75">
      <c r="A280" s="733"/>
      <c r="B280" s="755" t="s">
        <v>55</v>
      </c>
      <c r="C280" s="756"/>
      <c r="D280" s="756"/>
      <c r="E280" s="756"/>
      <c r="F280" s="784"/>
      <c r="G280" s="1341">
        <v>2.5</v>
      </c>
      <c r="H280" s="740">
        <f t="shared" si="18"/>
        <v>75</v>
      </c>
      <c r="I280" s="776"/>
      <c r="J280" s="742"/>
      <c r="K280" s="742"/>
      <c r="L280" s="744"/>
      <c r="M280" s="775"/>
      <c r="N280" s="746"/>
      <c r="O280" s="2615"/>
      <c r="P280" s="2616"/>
      <c r="Q280" s="747"/>
      <c r="R280" s="2609"/>
      <c r="S280" s="2610"/>
      <c r="T280" s="1507"/>
      <c r="U280" s="749"/>
      <c r="V280" s="750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0" ht="15.75">
      <c r="A281" s="733" t="s">
        <v>388</v>
      </c>
      <c r="B281" s="767" t="s">
        <v>56</v>
      </c>
      <c r="C281" s="756"/>
      <c r="D281" s="756">
        <v>5</v>
      </c>
      <c r="E281" s="778"/>
      <c r="F281" s="779"/>
      <c r="G281" s="1424">
        <v>3.5</v>
      </c>
      <c r="H281" s="753">
        <f t="shared" si="18"/>
        <v>105</v>
      </c>
      <c r="I281" s="776">
        <v>6</v>
      </c>
      <c r="J281" s="742" t="s">
        <v>116</v>
      </c>
      <c r="K281" s="823"/>
      <c r="L281" s="742" t="s">
        <v>128</v>
      </c>
      <c r="M281" s="781">
        <f>H281-I281</f>
        <v>99</v>
      </c>
      <c r="N281" s="746"/>
      <c r="O281" s="2615"/>
      <c r="P281" s="2616"/>
      <c r="Q281" s="747"/>
      <c r="R281" s="2609"/>
      <c r="S281" s="2610"/>
      <c r="T281" s="1507" t="s">
        <v>124</v>
      </c>
      <c r="U281" s="749"/>
      <c r="V281" s="750"/>
      <c r="Y281" s="29"/>
      <c r="Z281" s="29"/>
      <c r="AA281" s="29"/>
      <c r="AB281" s="29"/>
      <c r="AC281" s="29"/>
      <c r="AD281" s="29"/>
      <c r="AE281" s="29"/>
      <c r="AF281" s="29"/>
      <c r="AG281" s="29">
        <v>4</v>
      </c>
      <c r="AH281" s="29">
        <v>2</v>
      </c>
      <c r="AI281" s="29"/>
      <c r="AJ281" s="29"/>
      <c r="AK281" s="29">
        <v>4</v>
      </c>
      <c r="AL281" s="29">
        <v>2</v>
      </c>
      <c r="AM281" s="29"/>
      <c r="AN281" s="29"/>
    </row>
    <row r="282" spans="1:40" ht="31.5">
      <c r="A282" s="733" t="s">
        <v>389</v>
      </c>
      <c r="B282" s="824" t="s">
        <v>390</v>
      </c>
      <c r="C282" s="756"/>
      <c r="D282" s="756"/>
      <c r="E282" s="778"/>
      <c r="F282" s="779"/>
      <c r="G282" s="785">
        <f>G283+G284</f>
        <v>4</v>
      </c>
      <c r="H282" s="753">
        <f t="shared" si="18"/>
        <v>120</v>
      </c>
      <c r="I282" s="802"/>
      <c r="J282" s="803"/>
      <c r="K282" s="803"/>
      <c r="L282" s="804"/>
      <c r="M282" s="805"/>
      <c r="N282" s="746"/>
      <c r="O282" s="2615"/>
      <c r="P282" s="2616"/>
      <c r="Q282" s="747"/>
      <c r="R282" s="2609"/>
      <c r="S282" s="2610"/>
      <c r="T282" s="1507"/>
      <c r="U282" s="749"/>
      <c r="V282" s="750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ht="15.75">
      <c r="A283" s="733"/>
      <c r="B283" s="755" t="s">
        <v>55</v>
      </c>
      <c r="C283" s="756"/>
      <c r="D283" s="756"/>
      <c r="E283" s="778"/>
      <c r="F283" s="779"/>
      <c r="G283" s="794">
        <v>0.5</v>
      </c>
      <c r="H283" s="740">
        <f t="shared" si="18"/>
        <v>15</v>
      </c>
      <c r="I283" s="802"/>
      <c r="J283" s="803"/>
      <c r="K283" s="803"/>
      <c r="L283" s="804"/>
      <c r="M283" s="805"/>
      <c r="N283" s="746"/>
      <c r="O283" s="2615"/>
      <c r="P283" s="2616"/>
      <c r="Q283" s="747"/>
      <c r="R283" s="2609"/>
      <c r="S283" s="2610"/>
      <c r="T283" s="1507"/>
      <c r="U283" s="749"/>
      <c r="V283" s="750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ht="15.75">
      <c r="A284" s="825"/>
      <c r="B284" s="826" t="s">
        <v>56</v>
      </c>
      <c r="C284" s="827"/>
      <c r="D284" s="756"/>
      <c r="E284" s="778"/>
      <c r="F284" s="779"/>
      <c r="G284" s="1422">
        <f>G285+G286</f>
        <v>3.5</v>
      </c>
      <c r="H284" s="753">
        <f>G284*30</f>
        <v>105</v>
      </c>
      <c r="I284" s="774" t="s">
        <v>81</v>
      </c>
      <c r="J284" s="742" t="s">
        <v>80</v>
      </c>
      <c r="K284" s="742"/>
      <c r="L284" s="742" t="s">
        <v>53</v>
      </c>
      <c r="M284" s="781">
        <f>H284-I284</f>
        <v>93</v>
      </c>
      <c r="N284" s="819"/>
      <c r="O284" s="2615"/>
      <c r="P284" s="2616"/>
      <c r="Q284" s="747"/>
      <c r="R284" s="2609"/>
      <c r="S284" s="2610"/>
      <c r="T284" s="1507"/>
      <c r="U284" s="749"/>
      <c r="V284" s="750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0" ht="31.5">
      <c r="A285" s="733"/>
      <c r="B285" s="767" t="s">
        <v>415</v>
      </c>
      <c r="C285" s="756"/>
      <c r="D285" s="756">
        <v>3</v>
      </c>
      <c r="E285" s="778"/>
      <c r="F285" s="779"/>
      <c r="G285" s="1422">
        <v>1</v>
      </c>
      <c r="H285" s="753">
        <f>G285*30</f>
        <v>30</v>
      </c>
      <c r="I285" s="776">
        <v>6</v>
      </c>
      <c r="J285" s="742" t="s">
        <v>116</v>
      </c>
      <c r="K285" s="823"/>
      <c r="L285" s="742" t="s">
        <v>128</v>
      </c>
      <c r="M285" s="781">
        <f>H285-I285</f>
        <v>24</v>
      </c>
      <c r="N285" s="746"/>
      <c r="O285" s="2615"/>
      <c r="P285" s="2616"/>
      <c r="Q285" s="1507" t="s">
        <v>124</v>
      </c>
      <c r="R285" s="2609"/>
      <c r="S285" s="2610"/>
      <c r="T285" s="1507"/>
      <c r="U285" s="749"/>
      <c r="V285" s="750"/>
      <c r="Y285" s="29"/>
      <c r="Z285" s="29"/>
      <c r="AA285" s="29"/>
      <c r="AB285" s="29"/>
      <c r="AC285" s="29">
        <v>4</v>
      </c>
      <c r="AD285" s="29">
        <v>2</v>
      </c>
      <c r="AE285" s="29"/>
      <c r="AF285" s="29"/>
      <c r="AG285" s="29"/>
      <c r="AH285" s="29"/>
      <c r="AI285" s="29"/>
      <c r="AJ285" s="29"/>
      <c r="AK285" s="29">
        <v>4</v>
      </c>
      <c r="AL285" s="29">
        <v>2</v>
      </c>
      <c r="AM285" s="29"/>
      <c r="AN285" s="29"/>
    </row>
    <row r="286" spans="1:40" ht="32.25" thickBot="1">
      <c r="A286" s="828"/>
      <c r="B286" s="1278" t="s">
        <v>555</v>
      </c>
      <c r="C286" s="830">
        <v>4</v>
      </c>
      <c r="D286" s="830"/>
      <c r="E286" s="831"/>
      <c r="F286" s="832"/>
      <c r="G286" s="1426">
        <v>2.5</v>
      </c>
      <c r="H286" s="834">
        <f t="shared" si="18"/>
        <v>75</v>
      </c>
      <c r="I286" s="776">
        <v>6</v>
      </c>
      <c r="J286" s="742" t="s">
        <v>116</v>
      </c>
      <c r="K286" s="823"/>
      <c r="L286" s="742" t="s">
        <v>128</v>
      </c>
      <c r="M286" s="835">
        <f>H286-I286</f>
        <v>69</v>
      </c>
      <c r="N286" s="836"/>
      <c r="O286" s="2615"/>
      <c r="P286" s="2616"/>
      <c r="Q286" s="838"/>
      <c r="R286" s="2621" t="s">
        <v>124</v>
      </c>
      <c r="S286" s="2622"/>
      <c r="T286" s="840"/>
      <c r="U286" s="841"/>
      <c r="V286" s="842"/>
      <c r="Y286" s="29"/>
      <c r="Z286" s="29"/>
      <c r="AA286" s="29"/>
      <c r="AB286" s="29"/>
      <c r="AC286" s="29"/>
      <c r="AD286" s="29"/>
      <c r="AE286" s="29">
        <v>4</v>
      </c>
      <c r="AF286" s="29">
        <v>2</v>
      </c>
      <c r="AG286" s="29"/>
      <c r="AH286" s="29"/>
      <c r="AI286" s="29"/>
      <c r="AJ286" s="29"/>
      <c r="AK286" s="29">
        <v>4</v>
      </c>
      <c r="AL286" s="29">
        <v>2</v>
      </c>
      <c r="AM286" s="29"/>
      <c r="AN286" s="29"/>
    </row>
    <row r="287" spans="1:22" ht="16.5" thickBot="1">
      <c r="A287" s="2883" t="s">
        <v>391</v>
      </c>
      <c r="B287" s="2884"/>
      <c r="C287" s="2884"/>
      <c r="D287" s="2884"/>
      <c r="E287" s="2884"/>
      <c r="F287" s="2884"/>
      <c r="G287" s="2884"/>
      <c r="H287" s="2884"/>
      <c r="I287" s="2884"/>
      <c r="J287" s="2884"/>
      <c r="K287" s="2884"/>
      <c r="L287" s="2884"/>
      <c r="M287" s="2884"/>
      <c r="N287" s="2884"/>
      <c r="O287" s="2884"/>
      <c r="P287" s="2884"/>
      <c r="Q287" s="2884"/>
      <c r="R287" s="2884"/>
      <c r="S287" s="2884"/>
      <c r="T287" s="3045"/>
      <c r="U287" s="3045"/>
      <c r="V287" s="3046"/>
    </row>
    <row r="288" spans="1:40" ht="31.5">
      <c r="A288" s="715" t="s">
        <v>392</v>
      </c>
      <c r="B288" s="843" t="s">
        <v>393</v>
      </c>
      <c r="C288" s="844"/>
      <c r="D288" s="830"/>
      <c r="E288" s="830"/>
      <c r="F288" s="845"/>
      <c r="G288" s="846">
        <f>G289+G290</f>
        <v>3</v>
      </c>
      <c r="H288" s="722">
        <f>G288*30</f>
        <v>90</v>
      </c>
      <c r="I288" s="803"/>
      <c r="J288" s="803"/>
      <c r="K288" s="803"/>
      <c r="L288" s="804"/>
      <c r="M288" s="847"/>
      <c r="N288" s="821"/>
      <c r="O288" s="2617"/>
      <c r="P288" s="2618"/>
      <c r="Q288" s="848"/>
      <c r="R288" s="2613"/>
      <c r="S288" s="2614"/>
      <c r="T288" s="849"/>
      <c r="U288" s="850"/>
      <c r="V288" s="732"/>
      <c r="AC288" s="27">
        <f>SUM(AC245:AC286)</f>
        <v>12</v>
      </c>
      <c r="AD288" s="27">
        <f aca="true" t="shared" si="19" ref="AD288:AN288">SUM(AD245:AD286)</f>
        <v>6</v>
      </c>
      <c r="AE288" s="27">
        <f t="shared" si="19"/>
        <v>36</v>
      </c>
      <c r="AF288" s="27">
        <f t="shared" si="19"/>
        <v>12</v>
      </c>
      <c r="AG288" s="27">
        <f t="shared" si="19"/>
        <v>28</v>
      </c>
      <c r="AH288" s="27">
        <f t="shared" si="19"/>
        <v>10</v>
      </c>
      <c r="AI288" s="27">
        <f t="shared" si="19"/>
        <v>24</v>
      </c>
      <c r="AJ288" s="27">
        <f t="shared" si="19"/>
        <v>12</v>
      </c>
      <c r="AK288" s="27">
        <f t="shared" si="19"/>
        <v>80</v>
      </c>
      <c r="AL288" s="27">
        <f t="shared" si="19"/>
        <v>24</v>
      </c>
      <c r="AM288" s="27">
        <f t="shared" si="19"/>
        <v>36</v>
      </c>
      <c r="AN288" s="27">
        <f t="shared" si="19"/>
        <v>0</v>
      </c>
    </row>
    <row r="289" spans="1:37" ht="15.75">
      <c r="A289" s="851"/>
      <c r="B289" s="755" t="s">
        <v>55</v>
      </c>
      <c r="C289" s="827"/>
      <c r="D289" s="756"/>
      <c r="E289" s="756"/>
      <c r="F289" s="784"/>
      <c r="G289" s="852">
        <v>2</v>
      </c>
      <c r="H289" s="853">
        <f>G289*30</f>
        <v>60</v>
      </c>
      <c r="I289" s="803"/>
      <c r="J289" s="803"/>
      <c r="K289" s="803"/>
      <c r="L289" s="804"/>
      <c r="M289" s="805"/>
      <c r="N289" s="746"/>
      <c r="O289" s="2615"/>
      <c r="P289" s="2616"/>
      <c r="Q289" s="747"/>
      <c r="R289" s="2609"/>
      <c r="S289" s="2610"/>
      <c r="T289" s="1507"/>
      <c r="U289" s="749"/>
      <c r="V289" s="750"/>
      <c r="AG289" s="27">
        <v>8</v>
      </c>
      <c r="AK289" s="27">
        <v>8</v>
      </c>
    </row>
    <row r="290" spans="1:37" ht="19.5" customHeight="1">
      <c r="A290" s="851" t="s">
        <v>394</v>
      </c>
      <c r="B290" s="767" t="s">
        <v>56</v>
      </c>
      <c r="C290" s="827"/>
      <c r="D290" s="756">
        <v>5</v>
      </c>
      <c r="E290" s="756"/>
      <c r="F290" s="784"/>
      <c r="G290" s="846">
        <v>1</v>
      </c>
      <c r="H290" s="854">
        <f>G290*30</f>
        <v>30</v>
      </c>
      <c r="I290" s="855">
        <v>4</v>
      </c>
      <c r="J290" s="743" t="s">
        <v>116</v>
      </c>
      <c r="K290" s="742"/>
      <c r="L290" s="743"/>
      <c r="M290" s="781">
        <f>H290-I290</f>
        <v>26</v>
      </c>
      <c r="N290" s="746"/>
      <c r="O290" s="2615"/>
      <c r="P290" s="2616"/>
      <c r="Q290" s="747"/>
      <c r="R290" s="2609"/>
      <c r="S290" s="2610"/>
      <c r="T290" s="1507" t="s">
        <v>116</v>
      </c>
      <c r="U290" s="749"/>
      <c r="V290" s="750"/>
      <c r="AI290" s="27">
        <v>8</v>
      </c>
      <c r="AK290" s="27">
        <v>8</v>
      </c>
    </row>
    <row r="291" spans="1:39" ht="15.75">
      <c r="A291" s="851" t="s">
        <v>395</v>
      </c>
      <c r="B291" s="755" t="s">
        <v>396</v>
      </c>
      <c r="C291" s="827"/>
      <c r="D291" s="756"/>
      <c r="E291" s="756"/>
      <c r="F291" s="784"/>
      <c r="G291" s="846">
        <f>G292+G293</f>
        <v>3</v>
      </c>
      <c r="H291" s="753">
        <f aca="true" t="shared" si="20" ref="H291:H296">G291*30</f>
        <v>90</v>
      </c>
      <c r="I291" s="803"/>
      <c r="J291" s="803"/>
      <c r="K291" s="803"/>
      <c r="L291" s="804"/>
      <c r="M291" s="805"/>
      <c r="N291" s="746"/>
      <c r="O291" s="2615"/>
      <c r="P291" s="2616"/>
      <c r="Q291" s="747"/>
      <c r="R291" s="2609"/>
      <c r="S291" s="2610"/>
      <c r="T291" s="1507"/>
      <c r="U291" s="749"/>
      <c r="V291" s="750"/>
      <c r="AC291" s="27">
        <f>AC288+AC289+AC290</f>
        <v>12</v>
      </c>
      <c r="AD291" s="27">
        <f aca="true" t="shared" si="21" ref="AD291:AK291">AD288+AD289+AD290</f>
        <v>6</v>
      </c>
      <c r="AE291" s="27">
        <f t="shared" si="21"/>
        <v>36</v>
      </c>
      <c r="AF291" s="27">
        <f t="shared" si="21"/>
        <v>12</v>
      </c>
      <c r="AG291" s="27">
        <f t="shared" si="21"/>
        <v>36</v>
      </c>
      <c r="AH291" s="27">
        <f t="shared" si="21"/>
        <v>10</v>
      </c>
      <c r="AI291" s="27">
        <f t="shared" si="21"/>
        <v>32</v>
      </c>
      <c r="AJ291" s="27">
        <f t="shared" si="21"/>
        <v>12</v>
      </c>
      <c r="AK291" s="27">
        <f t="shared" si="21"/>
        <v>96</v>
      </c>
      <c r="AL291" s="27">
        <f>AL288+AL289+AL290</f>
        <v>24</v>
      </c>
      <c r="AM291" s="27">
        <f>AM288+AM289+AM290</f>
        <v>36</v>
      </c>
    </row>
    <row r="292" spans="1:22" ht="15.75">
      <c r="A292" s="851"/>
      <c r="B292" s="856" t="s">
        <v>55</v>
      </c>
      <c r="C292" s="827"/>
      <c r="D292" s="756"/>
      <c r="E292" s="756"/>
      <c r="F292" s="784"/>
      <c r="G292" s="852">
        <v>1.5</v>
      </c>
      <c r="H292" s="740">
        <f t="shared" si="20"/>
        <v>45</v>
      </c>
      <c r="I292" s="803"/>
      <c r="J292" s="803"/>
      <c r="K292" s="803"/>
      <c r="L292" s="804"/>
      <c r="M292" s="805"/>
      <c r="N292" s="746"/>
      <c r="O292" s="2615"/>
      <c r="P292" s="2616"/>
      <c r="Q292" s="747"/>
      <c r="R292" s="2609"/>
      <c r="S292" s="2610"/>
      <c r="T292" s="1507"/>
      <c r="U292" s="749"/>
      <c r="V292" s="750"/>
    </row>
    <row r="293" spans="1:22" ht="14.25" customHeight="1">
      <c r="A293" s="851" t="s">
        <v>397</v>
      </c>
      <c r="B293" s="767" t="s">
        <v>56</v>
      </c>
      <c r="C293" s="827"/>
      <c r="D293" s="756">
        <v>5</v>
      </c>
      <c r="E293" s="756"/>
      <c r="F293" s="784"/>
      <c r="G293" s="846">
        <v>1.5</v>
      </c>
      <c r="H293" s="753">
        <f t="shared" si="20"/>
        <v>45</v>
      </c>
      <c r="I293" s="855">
        <v>4</v>
      </c>
      <c r="J293" s="743" t="s">
        <v>116</v>
      </c>
      <c r="K293" s="742"/>
      <c r="L293" s="743"/>
      <c r="M293" s="781">
        <f>H293-I293</f>
        <v>41</v>
      </c>
      <c r="N293" s="746"/>
      <c r="O293" s="2615"/>
      <c r="P293" s="2616"/>
      <c r="Q293" s="747"/>
      <c r="R293" s="2609"/>
      <c r="S293" s="2610"/>
      <c r="T293" s="1507" t="s">
        <v>116</v>
      </c>
      <c r="U293" s="749"/>
      <c r="V293" s="750"/>
    </row>
    <row r="294" spans="1:22" ht="31.5">
      <c r="A294" s="851" t="s">
        <v>398</v>
      </c>
      <c r="B294" s="755" t="s">
        <v>399</v>
      </c>
      <c r="C294" s="827"/>
      <c r="D294" s="756"/>
      <c r="E294" s="756"/>
      <c r="F294" s="784"/>
      <c r="G294" s="846">
        <f>G295+G296</f>
        <v>3</v>
      </c>
      <c r="H294" s="753">
        <f t="shared" si="20"/>
        <v>90</v>
      </c>
      <c r="I294" s="803"/>
      <c r="J294" s="803"/>
      <c r="K294" s="803"/>
      <c r="L294" s="804"/>
      <c r="M294" s="805"/>
      <c r="N294" s="746"/>
      <c r="O294" s="2615"/>
      <c r="P294" s="2616"/>
      <c r="Q294" s="747"/>
      <c r="R294" s="2609"/>
      <c r="S294" s="2610"/>
      <c r="T294" s="1507"/>
      <c r="U294" s="749"/>
      <c r="V294" s="750"/>
    </row>
    <row r="295" spans="1:22" ht="15.75">
      <c r="A295" s="851"/>
      <c r="B295" s="856" t="s">
        <v>55</v>
      </c>
      <c r="C295" s="827"/>
      <c r="D295" s="756"/>
      <c r="E295" s="756"/>
      <c r="F295" s="784"/>
      <c r="G295" s="852">
        <v>1</v>
      </c>
      <c r="H295" s="740">
        <f t="shared" si="20"/>
        <v>30</v>
      </c>
      <c r="I295" s="803"/>
      <c r="J295" s="803"/>
      <c r="K295" s="803"/>
      <c r="L295" s="804"/>
      <c r="M295" s="805"/>
      <c r="N295" s="746"/>
      <c r="O295" s="2615"/>
      <c r="P295" s="2616"/>
      <c r="Q295" s="747"/>
      <c r="R295" s="2609"/>
      <c r="S295" s="2610"/>
      <c r="T295" s="1507"/>
      <c r="U295" s="749"/>
      <c r="V295" s="750"/>
    </row>
    <row r="296" spans="1:22" ht="17.25" customHeight="1">
      <c r="A296" s="851" t="s">
        <v>400</v>
      </c>
      <c r="B296" s="857" t="s">
        <v>56</v>
      </c>
      <c r="C296" s="827"/>
      <c r="D296" s="756">
        <v>6</v>
      </c>
      <c r="E296" s="756"/>
      <c r="F296" s="784"/>
      <c r="G296" s="846">
        <v>2</v>
      </c>
      <c r="H296" s="753">
        <f t="shared" si="20"/>
        <v>60</v>
      </c>
      <c r="I296" s="855">
        <v>4</v>
      </c>
      <c r="J296" s="743" t="s">
        <v>116</v>
      </c>
      <c r="K296" s="742"/>
      <c r="L296" s="743"/>
      <c r="M296" s="781">
        <f>H296-I296</f>
        <v>56</v>
      </c>
      <c r="N296" s="746"/>
      <c r="O296" s="2615"/>
      <c r="P296" s="2616"/>
      <c r="Q296" s="747"/>
      <c r="R296" s="2609"/>
      <c r="S296" s="2610"/>
      <c r="T296" s="1507"/>
      <c r="U296" s="1507" t="s">
        <v>116</v>
      </c>
      <c r="V296" s="750"/>
    </row>
    <row r="297" spans="1:22" ht="31.5">
      <c r="A297" s="851" t="s">
        <v>401</v>
      </c>
      <c r="B297" s="858" t="s">
        <v>402</v>
      </c>
      <c r="C297" s="827"/>
      <c r="D297" s="756"/>
      <c r="E297" s="756"/>
      <c r="F297" s="784"/>
      <c r="G297" s="1427">
        <f>G298+G299</f>
        <v>3</v>
      </c>
      <c r="H297" s="753">
        <f>G297*30</f>
        <v>90</v>
      </c>
      <c r="I297" s="803"/>
      <c r="J297" s="803"/>
      <c r="K297" s="803"/>
      <c r="L297" s="804"/>
      <c r="M297" s="805"/>
      <c r="N297" s="746"/>
      <c r="O297" s="2615"/>
      <c r="P297" s="2616"/>
      <c r="Q297" s="747"/>
      <c r="R297" s="2609"/>
      <c r="S297" s="2610"/>
      <c r="T297" s="1507"/>
      <c r="U297" s="749"/>
      <c r="V297" s="750"/>
    </row>
    <row r="298" spans="1:22" ht="15.75">
      <c r="A298" s="733"/>
      <c r="B298" s="755" t="s">
        <v>55</v>
      </c>
      <c r="C298" s="827"/>
      <c r="D298" s="756"/>
      <c r="E298" s="756"/>
      <c r="F298" s="784"/>
      <c r="G298" s="1428">
        <v>0.5</v>
      </c>
      <c r="H298" s="740">
        <f>G298*30</f>
        <v>15</v>
      </c>
      <c r="I298" s="803"/>
      <c r="J298" s="803"/>
      <c r="K298" s="803"/>
      <c r="L298" s="804"/>
      <c r="M298" s="805"/>
      <c r="N298" s="746"/>
      <c r="O298" s="2615"/>
      <c r="P298" s="2616"/>
      <c r="Q298" s="747"/>
      <c r="R298" s="2609"/>
      <c r="S298" s="2610"/>
      <c r="T298" s="1507"/>
      <c r="U298" s="749"/>
      <c r="V298" s="750"/>
    </row>
    <row r="299" spans="1:22" ht="18.75" customHeight="1" thickBot="1">
      <c r="A299" s="859" t="s">
        <v>403</v>
      </c>
      <c r="B299" s="860" t="s">
        <v>56</v>
      </c>
      <c r="C299" s="861"/>
      <c r="D299" s="862">
        <v>6</v>
      </c>
      <c r="E299" s="862"/>
      <c r="F299" s="863"/>
      <c r="G299" s="1429">
        <v>2.5</v>
      </c>
      <c r="H299" s="865">
        <f>G299*30</f>
        <v>75</v>
      </c>
      <c r="I299" s="866">
        <v>4</v>
      </c>
      <c r="J299" s="867" t="s">
        <v>116</v>
      </c>
      <c r="K299" s="868"/>
      <c r="L299" s="867"/>
      <c r="M299" s="869">
        <f>H299-I299</f>
        <v>71</v>
      </c>
      <c r="N299" s="870"/>
      <c r="O299" s="2619"/>
      <c r="P299" s="2620"/>
      <c r="Q299" s="871"/>
      <c r="R299" s="2611"/>
      <c r="S299" s="2612"/>
      <c r="T299" s="1510"/>
      <c r="U299" s="878" t="s">
        <v>116</v>
      </c>
      <c r="V299" s="872"/>
    </row>
    <row r="300" spans="1:22" ht="16.5" thickBot="1">
      <c r="A300" s="2883" t="s">
        <v>404</v>
      </c>
      <c r="B300" s="2884"/>
      <c r="C300" s="2885"/>
      <c r="D300" s="2885"/>
      <c r="E300" s="2885"/>
      <c r="F300" s="2885"/>
      <c r="G300" s="2884"/>
      <c r="H300" s="2885"/>
      <c r="I300" s="2885"/>
      <c r="J300" s="2885"/>
      <c r="K300" s="2885"/>
      <c r="L300" s="2885"/>
      <c r="M300" s="2885"/>
      <c r="N300" s="2885"/>
      <c r="O300" s="2885"/>
      <c r="P300" s="2885"/>
      <c r="Q300" s="2885"/>
      <c r="R300" s="2885"/>
      <c r="S300" s="2885"/>
      <c r="T300" s="3112"/>
      <c r="U300" s="3112"/>
      <c r="V300" s="3113"/>
    </row>
    <row r="301" spans="1:22" ht="15.75">
      <c r="A301" s="715" t="s">
        <v>392</v>
      </c>
      <c r="B301" s="824" t="s">
        <v>405</v>
      </c>
      <c r="C301" s="756"/>
      <c r="D301" s="756"/>
      <c r="E301" s="756"/>
      <c r="F301" s="873"/>
      <c r="G301" s="874">
        <f>G302+G303</f>
        <v>3</v>
      </c>
      <c r="H301" s="722">
        <f>G301*30</f>
        <v>90</v>
      </c>
      <c r="I301" s="803"/>
      <c r="J301" s="803"/>
      <c r="K301" s="803"/>
      <c r="L301" s="804"/>
      <c r="M301" s="847"/>
      <c r="N301" s="746"/>
      <c r="O301" s="2617"/>
      <c r="P301" s="2618"/>
      <c r="Q301" s="747"/>
      <c r="R301" s="2613"/>
      <c r="S301" s="2614"/>
      <c r="T301" s="1507"/>
      <c r="U301" s="749"/>
      <c r="V301" s="732"/>
    </row>
    <row r="302" spans="1:22" ht="15.75">
      <c r="A302" s="851"/>
      <c r="B302" s="755" t="s">
        <v>55</v>
      </c>
      <c r="C302" s="756"/>
      <c r="D302" s="756"/>
      <c r="E302" s="756"/>
      <c r="F302" s="873"/>
      <c r="G302" s="875">
        <v>2</v>
      </c>
      <c r="H302" s="853">
        <f>G302*30</f>
        <v>60</v>
      </c>
      <c r="I302" s="803"/>
      <c r="J302" s="803"/>
      <c r="K302" s="803"/>
      <c r="L302" s="804"/>
      <c r="M302" s="805"/>
      <c r="N302" s="746"/>
      <c r="O302" s="2615"/>
      <c r="P302" s="2616"/>
      <c r="Q302" s="747"/>
      <c r="R302" s="2609"/>
      <c r="S302" s="2610"/>
      <c r="T302" s="1507"/>
      <c r="U302" s="749"/>
      <c r="V302" s="750"/>
    </row>
    <row r="303" spans="1:22" ht="17.25" customHeight="1">
      <c r="A303" s="851" t="s">
        <v>394</v>
      </c>
      <c r="B303" s="1413" t="s">
        <v>56</v>
      </c>
      <c r="C303" s="756"/>
      <c r="D303" s="756">
        <v>5</v>
      </c>
      <c r="E303" s="756"/>
      <c r="F303" s="873"/>
      <c r="G303" s="874">
        <v>1</v>
      </c>
      <c r="H303" s="854">
        <f>G303*30</f>
        <v>30</v>
      </c>
      <c r="I303" s="855">
        <v>4</v>
      </c>
      <c r="J303" s="743" t="s">
        <v>116</v>
      </c>
      <c r="K303" s="742"/>
      <c r="L303" s="743"/>
      <c r="M303" s="781">
        <f>H303-I303</f>
        <v>26</v>
      </c>
      <c r="N303" s="746"/>
      <c r="O303" s="2615"/>
      <c r="P303" s="2616"/>
      <c r="Q303" s="747"/>
      <c r="R303" s="2609"/>
      <c r="S303" s="2610"/>
      <c r="T303" s="1507" t="s">
        <v>116</v>
      </c>
      <c r="U303" s="749"/>
      <c r="V303" s="750"/>
    </row>
    <row r="304" spans="1:22" ht="15.75">
      <c r="A304" s="851" t="s">
        <v>395</v>
      </c>
      <c r="B304" s="1414" t="s">
        <v>406</v>
      </c>
      <c r="C304" s="756"/>
      <c r="D304" s="756"/>
      <c r="E304" s="756"/>
      <c r="F304" s="873"/>
      <c r="G304" s="874">
        <f>G305+G306</f>
        <v>3</v>
      </c>
      <c r="H304" s="854">
        <f aca="true" t="shared" si="22" ref="H304:H312">G304*30</f>
        <v>90</v>
      </c>
      <c r="I304" s="787"/>
      <c r="J304" s="787"/>
      <c r="K304" s="787"/>
      <c r="L304" s="788"/>
      <c r="M304" s="789"/>
      <c r="N304" s="746"/>
      <c r="O304" s="2615"/>
      <c r="P304" s="2616"/>
      <c r="Q304" s="747"/>
      <c r="R304" s="2609"/>
      <c r="S304" s="2610"/>
      <c r="T304" s="1507"/>
      <c r="U304" s="749"/>
      <c r="V304" s="750"/>
    </row>
    <row r="305" spans="1:25" ht="15.75">
      <c r="A305" s="851"/>
      <c r="B305" s="1414" t="s">
        <v>55</v>
      </c>
      <c r="C305" s="756"/>
      <c r="D305" s="756"/>
      <c r="E305" s="756"/>
      <c r="F305" s="873"/>
      <c r="G305" s="875">
        <v>1.5</v>
      </c>
      <c r="H305" s="853">
        <f t="shared" si="22"/>
        <v>45</v>
      </c>
      <c r="I305" s="787"/>
      <c r="J305" s="787"/>
      <c r="K305" s="787"/>
      <c r="L305" s="788"/>
      <c r="M305" s="789"/>
      <c r="N305" s="746"/>
      <c r="O305" s="2615"/>
      <c r="P305" s="2616"/>
      <c r="Q305" s="747"/>
      <c r="R305" s="2609"/>
      <c r="S305" s="2610"/>
      <c r="T305" s="1507"/>
      <c r="U305" s="749"/>
      <c r="V305" s="750"/>
      <c r="Y305" s="27" t="s">
        <v>531</v>
      </c>
    </row>
    <row r="306" spans="1:22" ht="17.25" customHeight="1">
      <c r="A306" s="851" t="s">
        <v>397</v>
      </c>
      <c r="B306" s="1413" t="s">
        <v>56</v>
      </c>
      <c r="C306" s="756"/>
      <c r="D306" s="756">
        <v>5</v>
      </c>
      <c r="E306" s="756"/>
      <c r="F306" s="873"/>
      <c r="G306" s="874">
        <v>1.5</v>
      </c>
      <c r="H306" s="854">
        <f t="shared" si="22"/>
        <v>45</v>
      </c>
      <c r="I306" s="855">
        <v>4</v>
      </c>
      <c r="J306" s="743" t="s">
        <v>116</v>
      </c>
      <c r="K306" s="742"/>
      <c r="L306" s="743"/>
      <c r="M306" s="781">
        <f>H306-I306</f>
        <v>41</v>
      </c>
      <c r="N306" s="746"/>
      <c r="O306" s="2615"/>
      <c r="P306" s="2616"/>
      <c r="Q306" s="747"/>
      <c r="R306" s="2609"/>
      <c r="S306" s="2610"/>
      <c r="T306" s="1507" t="s">
        <v>116</v>
      </c>
      <c r="U306" s="749"/>
      <c r="V306" s="750"/>
    </row>
    <row r="307" spans="1:22" ht="31.5">
      <c r="A307" s="851" t="s">
        <v>398</v>
      </c>
      <c r="B307" s="1414" t="s">
        <v>407</v>
      </c>
      <c r="C307" s="756"/>
      <c r="D307" s="756"/>
      <c r="E307" s="756"/>
      <c r="F307" s="873"/>
      <c r="G307" s="1275">
        <f>G308+G309</f>
        <v>3</v>
      </c>
      <c r="H307" s="854">
        <f t="shared" si="22"/>
        <v>90</v>
      </c>
      <c r="I307" s="787"/>
      <c r="J307" s="787"/>
      <c r="K307" s="787"/>
      <c r="L307" s="788"/>
      <c r="M307" s="789"/>
      <c r="N307" s="746"/>
      <c r="O307" s="2615"/>
      <c r="P307" s="2616"/>
      <c r="Q307" s="747"/>
      <c r="R307" s="2609"/>
      <c r="S307" s="2610"/>
      <c r="T307" s="1507"/>
      <c r="U307" s="749"/>
      <c r="V307" s="750"/>
    </row>
    <row r="308" spans="1:22" ht="15.75">
      <c r="A308" s="851"/>
      <c r="B308" s="1414" t="s">
        <v>55</v>
      </c>
      <c r="C308" s="756"/>
      <c r="D308" s="756"/>
      <c r="E308" s="756"/>
      <c r="F308" s="873"/>
      <c r="G308" s="1276">
        <v>0.5</v>
      </c>
      <c r="H308" s="853">
        <f t="shared" si="22"/>
        <v>15</v>
      </c>
      <c r="I308" s="787"/>
      <c r="J308" s="787"/>
      <c r="K308" s="787"/>
      <c r="L308" s="788"/>
      <c r="M308" s="789"/>
      <c r="N308" s="746"/>
      <c r="O308" s="2615"/>
      <c r="P308" s="2616"/>
      <c r="Q308" s="747"/>
      <c r="R308" s="2609"/>
      <c r="S308" s="2610"/>
      <c r="T308" s="1507"/>
      <c r="U308" s="749"/>
      <c r="V308" s="750"/>
    </row>
    <row r="309" spans="1:22" ht="16.5" customHeight="1">
      <c r="A309" s="851" t="s">
        <v>400</v>
      </c>
      <c r="B309" s="1413" t="s">
        <v>56</v>
      </c>
      <c r="C309" s="756"/>
      <c r="D309" s="756">
        <v>6</v>
      </c>
      <c r="E309" s="756"/>
      <c r="F309" s="873"/>
      <c r="G309" s="1275">
        <v>2.5</v>
      </c>
      <c r="H309" s="854">
        <f t="shared" si="22"/>
        <v>75</v>
      </c>
      <c r="I309" s="855">
        <v>4</v>
      </c>
      <c r="J309" s="778" t="s">
        <v>116</v>
      </c>
      <c r="K309" s="876"/>
      <c r="L309" s="778"/>
      <c r="M309" s="781">
        <f>H309-I309</f>
        <v>71</v>
      </c>
      <c r="N309" s="746"/>
      <c r="O309" s="2615"/>
      <c r="P309" s="2616"/>
      <c r="Q309" s="747"/>
      <c r="R309" s="2609"/>
      <c r="S309" s="2610"/>
      <c r="T309" s="1507"/>
      <c r="U309" s="749" t="s">
        <v>116</v>
      </c>
      <c r="V309" s="750"/>
    </row>
    <row r="310" spans="1:22" ht="31.5">
      <c r="A310" s="851" t="s">
        <v>401</v>
      </c>
      <c r="B310" s="1415" t="s">
        <v>408</v>
      </c>
      <c r="C310" s="756"/>
      <c r="D310" s="756"/>
      <c r="E310" s="756"/>
      <c r="F310" s="873"/>
      <c r="G310" s="874">
        <f>G311+G312</f>
        <v>3</v>
      </c>
      <c r="H310" s="854">
        <f t="shared" si="22"/>
        <v>90</v>
      </c>
      <c r="I310" s="787"/>
      <c r="J310" s="787"/>
      <c r="K310" s="787"/>
      <c r="L310" s="788"/>
      <c r="M310" s="789"/>
      <c r="N310" s="746"/>
      <c r="O310" s="2615"/>
      <c r="P310" s="2616"/>
      <c r="Q310" s="747"/>
      <c r="R310" s="2609"/>
      <c r="S310" s="2610"/>
      <c r="T310" s="1507"/>
      <c r="U310" s="749"/>
      <c r="V310" s="750"/>
    </row>
    <row r="311" spans="1:22" ht="15.75">
      <c r="A311" s="733"/>
      <c r="B311" s="1414" t="s">
        <v>55</v>
      </c>
      <c r="C311" s="756"/>
      <c r="D311" s="756"/>
      <c r="E311" s="756"/>
      <c r="F311" s="873"/>
      <c r="G311" s="875">
        <v>1</v>
      </c>
      <c r="H311" s="853">
        <f t="shared" si="22"/>
        <v>30</v>
      </c>
      <c r="I311" s="787"/>
      <c r="J311" s="787"/>
      <c r="K311" s="787"/>
      <c r="L311" s="788"/>
      <c r="M311" s="789"/>
      <c r="N311" s="746"/>
      <c r="O311" s="2615"/>
      <c r="P311" s="2616"/>
      <c r="Q311" s="747"/>
      <c r="R311" s="2609"/>
      <c r="S311" s="2610"/>
      <c r="T311" s="1507"/>
      <c r="U311" s="749"/>
      <c r="V311" s="750"/>
    </row>
    <row r="312" spans="1:22" ht="18" customHeight="1" thickBot="1">
      <c r="A312" s="859" t="s">
        <v>403</v>
      </c>
      <c r="B312" s="1413" t="s">
        <v>56</v>
      </c>
      <c r="C312" s="861"/>
      <c r="D312" s="862">
        <v>6</v>
      </c>
      <c r="E312" s="862"/>
      <c r="F312" s="877"/>
      <c r="G312" s="752">
        <v>2</v>
      </c>
      <c r="H312" s="834">
        <f t="shared" si="22"/>
        <v>60</v>
      </c>
      <c r="I312" s="855">
        <v>4</v>
      </c>
      <c r="J312" s="743" t="s">
        <v>116</v>
      </c>
      <c r="K312" s="742"/>
      <c r="L312" s="743"/>
      <c r="M312" s="869">
        <f>H312-I312</f>
        <v>56</v>
      </c>
      <c r="N312" s="870"/>
      <c r="O312" s="2615"/>
      <c r="P312" s="2616"/>
      <c r="Q312" s="871"/>
      <c r="R312" s="2611"/>
      <c r="S312" s="2612"/>
      <c r="T312" s="1510"/>
      <c r="U312" s="878" t="s">
        <v>116</v>
      </c>
      <c r="V312" s="872"/>
    </row>
    <row r="313" spans="1:22" ht="16.5" thickBot="1">
      <c r="A313" s="2837" t="s">
        <v>36</v>
      </c>
      <c r="B313" s="2837"/>
      <c r="C313" s="879"/>
      <c r="D313" s="880"/>
      <c r="E313" s="880"/>
      <c r="F313" s="881"/>
      <c r="G313" s="882">
        <f>G244+G247+G250+G255+G258+G264+G269+G275+G279+G282+G288+G291+G294+G297</f>
        <v>77</v>
      </c>
      <c r="H313" s="883"/>
      <c r="I313" s="884"/>
      <c r="J313" s="885"/>
      <c r="K313" s="885"/>
      <c r="L313" s="886"/>
      <c r="M313" s="887"/>
      <c r="N313" s="1509"/>
      <c r="O313" s="2607"/>
      <c r="P313" s="2608"/>
      <c r="Q313" s="1508"/>
      <c r="R313" s="2580"/>
      <c r="S313" s="2581"/>
      <c r="T313" s="891"/>
      <c r="U313" s="892"/>
      <c r="V313" s="890"/>
    </row>
    <row r="314" spans="1:22" ht="16.5" thickBot="1">
      <c r="A314" s="2838" t="s">
        <v>336</v>
      </c>
      <c r="B314" s="2838"/>
      <c r="C314" s="893"/>
      <c r="D314" s="880"/>
      <c r="E314" s="880"/>
      <c r="F314" s="881"/>
      <c r="G314" s="894">
        <f>G245+G248+G251+G256+G259+G265+G270+G276+G280+G283+G289+G292+G295+G298</f>
        <v>26.5</v>
      </c>
      <c r="H314" s="883"/>
      <c r="I314" s="884"/>
      <c r="J314" s="885"/>
      <c r="K314" s="885"/>
      <c r="L314" s="886"/>
      <c r="M314" s="887"/>
      <c r="N314" s="1509"/>
      <c r="O314" s="2607"/>
      <c r="P314" s="2608"/>
      <c r="Q314" s="1508"/>
      <c r="R314" s="2580"/>
      <c r="S314" s="2581"/>
      <c r="T314" s="891"/>
      <c r="U314" s="892"/>
      <c r="V314" s="890"/>
    </row>
    <row r="315" spans="1:23" ht="16.5" thickBot="1">
      <c r="A315" s="2839" t="s">
        <v>409</v>
      </c>
      <c r="B315" s="2845"/>
      <c r="C315" s="879"/>
      <c r="D315" s="880"/>
      <c r="E315" s="880"/>
      <c r="F315" s="881"/>
      <c r="G315" s="882">
        <f>G246+G249+G252+G257+G260+G266+G271+G277+G281+G284+G290+G293+G296+G299+G278</f>
        <v>50.5</v>
      </c>
      <c r="H315" s="895">
        <f>H246+H249+H252+H257+H260+H266+H271+H277+H281+H284+H290+H293+H296+H299+H278</f>
        <v>1515</v>
      </c>
      <c r="I315" s="895">
        <f>I246+I249+I252+I257+I260+I266+I271+I277+I278+I281+I284+I290+I293+I296+I299</f>
        <v>156</v>
      </c>
      <c r="J315" s="895">
        <f>SUM(4,4,J252,4,J260,8,8,J271,8,4,J284,16)</f>
        <v>96</v>
      </c>
      <c r="K315" s="895">
        <f>SUM(4,4,4,K260,K266,K271,6)</f>
        <v>36</v>
      </c>
      <c r="L315" s="895">
        <f>SUM(L260,L266,L271,4,2,4)</f>
        <v>24</v>
      </c>
      <c r="M315" s="895">
        <f>M246+M249+M252+M257+M260+M266+M271+M277+M281+M284+M290+M293+M296+M299+M278</f>
        <v>1359</v>
      </c>
      <c r="N315" s="1509"/>
      <c r="O315" s="2607"/>
      <c r="P315" s="2608"/>
      <c r="Q315" s="888" t="s">
        <v>491</v>
      </c>
      <c r="R315" s="2606" t="s">
        <v>489</v>
      </c>
      <c r="S315" s="2581"/>
      <c r="T315" s="1508" t="s">
        <v>485</v>
      </c>
      <c r="U315" s="889" t="s">
        <v>532</v>
      </c>
      <c r="V315" s="890"/>
      <c r="W315" s="27">
        <f>G315*30</f>
        <v>1515</v>
      </c>
    </row>
    <row r="316" spans="1:22" ht="16.5" thickBot="1">
      <c r="A316" s="2868"/>
      <c r="B316" s="2869"/>
      <c r="C316" s="2869"/>
      <c r="D316" s="2869"/>
      <c r="E316" s="2869"/>
      <c r="F316" s="2869"/>
      <c r="G316" s="2869"/>
      <c r="H316" s="2869"/>
      <c r="I316" s="2869"/>
      <c r="J316" s="2869"/>
      <c r="K316" s="2869"/>
      <c r="L316" s="2869"/>
      <c r="M316" s="2869"/>
      <c r="N316" s="2869"/>
      <c r="O316" s="2869"/>
      <c r="P316" s="2869"/>
      <c r="Q316" s="2869"/>
      <c r="R316" s="2869"/>
      <c r="S316" s="2869"/>
      <c r="T316" s="2869"/>
      <c r="U316" s="2869"/>
      <c r="V316" s="2870"/>
    </row>
    <row r="317" spans="1:22" ht="16.5" thickBot="1">
      <c r="A317" s="2837" t="s">
        <v>410</v>
      </c>
      <c r="B317" s="2837"/>
      <c r="C317" s="879"/>
      <c r="D317" s="880"/>
      <c r="E317" s="880"/>
      <c r="F317" s="881"/>
      <c r="G317" s="882">
        <f>G313+G120</f>
        <v>105.5</v>
      </c>
      <c r="H317" s="899"/>
      <c r="I317" s="884"/>
      <c r="J317" s="885"/>
      <c r="K317" s="885"/>
      <c r="L317" s="886"/>
      <c r="M317" s="900"/>
      <c r="N317" s="1509"/>
      <c r="O317" s="2607"/>
      <c r="P317" s="2608"/>
      <c r="Q317" s="1508"/>
      <c r="R317" s="2580"/>
      <c r="S317" s="2581"/>
      <c r="T317" s="891"/>
      <c r="U317" s="892"/>
      <c r="V317" s="890"/>
    </row>
    <row r="318" spans="1:22" ht="16.5" thickBot="1">
      <c r="A318" s="2840" t="s">
        <v>336</v>
      </c>
      <c r="B318" s="2840"/>
      <c r="C318" s="844"/>
      <c r="D318" s="830"/>
      <c r="E318" s="830"/>
      <c r="F318" s="1416"/>
      <c r="G318" s="904">
        <f>G314+G121</f>
        <v>32.5</v>
      </c>
      <c r="H318" s="905"/>
      <c r="I318" s="884"/>
      <c r="J318" s="885"/>
      <c r="K318" s="885"/>
      <c r="L318" s="886"/>
      <c r="M318" s="900"/>
      <c r="N318" s="1509"/>
      <c r="O318" s="2607"/>
      <c r="P318" s="2608"/>
      <c r="Q318" s="1508"/>
      <c r="R318" s="2580"/>
      <c r="S318" s="2581"/>
      <c r="T318" s="891"/>
      <c r="U318" s="892"/>
      <c r="V318" s="890"/>
    </row>
    <row r="319" spans="1:33" ht="16.5" thickBot="1">
      <c r="A319" s="2839" t="s">
        <v>411</v>
      </c>
      <c r="B319" s="2839"/>
      <c r="C319" s="1417"/>
      <c r="D319" s="1506"/>
      <c r="E319" s="880"/>
      <c r="F319" s="881"/>
      <c r="G319" s="882">
        <f>G315+G122</f>
        <v>73</v>
      </c>
      <c r="H319" s="883">
        <f>G319*30</f>
        <v>2190</v>
      </c>
      <c r="I319" s="895">
        <f>I315+I122</f>
        <v>208</v>
      </c>
      <c r="J319" s="895">
        <f>J315+J122</f>
        <v>128</v>
      </c>
      <c r="K319" s="895">
        <f>K315+K122</f>
        <v>40</v>
      </c>
      <c r="L319" s="895">
        <f>L315+L122</f>
        <v>40</v>
      </c>
      <c r="M319" s="895">
        <f>M315+M122</f>
        <v>1982</v>
      </c>
      <c r="N319" s="836"/>
      <c r="O319" s="2580" t="s">
        <v>465</v>
      </c>
      <c r="P319" s="2581"/>
      <c r="Q319" s="838" t="s">
        <v>492</v>
      </c>
      <c r="R319" s="2580" t="s">
        <v>493</v>
      </c>
      <c r="S319" s="2581"/>
      <c r="T319" s="837" t="s">
        <v>485</v>
      </c>
      <c r="U319" s="839" t="s">
        <v>532</v>
      </c>
      <c r="V319" s="842"/>
      <c r="X319" s="27">
        <v>12</v>
      </c>
      <c r="Y319" s="27">
        <v>4</v>
      </c>
      <c r="Z319" s="27">
        <v>28</v>
      </c>
      <c r="AA319" s="27">
        <v>10</v>
      </c>
      <c r="AB319" s="27">
        <v>44</v>
      </c>
      <c r="AC319" s="27">
        <v>20</v>
      </c>
      <c r="AD319" s="27">
        <v>36</v>
      </c>
      <c r="AE319" s="27">
        <v>10</v>
      </c>
      <c r="AF319" s="27">
        <v>32</v>
      </c>
      <c r="AG319" s="27">
        <v>12</v>
      </c>
    </row>
    <row r="320" spans="1:22" ht="16.5" thickBot="1">
      <c r="A320" s="908"/>
      <c r="B320" s="909"/>
      <c r="C320" s="910"/>
      <c r="D320" s="910"/>
      <c r="E320" s="911"/>
      <c r="F320" s="911"/>
      <c r="G320" s="912"/>
      <c r="H320" s="913"/>
      <c r="I320" s="913"/>
      <c r="J320" s="914"/>
      <c r="K320" s="914"/>
      <c r="L320" s="914"/>
      <c r="M320" s="913"/>
      <c r="N320" s="915"/>
      <c r="O320" s="915"/>
      <c r="P320" s="915"/>
      <c r="Q320" s="916"/>
      <c r="R320" s="915"/>
      <c r="S320" s="916"/>
      <c r="T320" s="916"/>
      <c r="U320" s="916"/>
      <c r="V320" s="917"/>
    </row>
    <row r="321" spans="1:22" s="30" customFormat="1" ht="18.75" customHeight="1">
      <c r="A321" s="2786" t="s">
        <v>570</v>
      </c>
      <c r="B321" s="2787"/>
      <c r="C321" s="2787"/>
      <c r="D321" s="2787"/>
      <c r="E321" s="2787"/>
      <c r="F321" s="2787"/>
      <c r="G321" s="2787"/>
      <c r="H321" s="2787"/>
      <c r="I321" s="2787"/>
      <c r="J321" s="2787"/>
      <c r="K321" s="2787"/>
      <c r="L321" s="2787"/>
      <c r="M321" s="2787"/>
      <c r="N321" s="2787"/>
      <c r="O321" s="2787"/>
      <c r="P321" s="2787"/>
      <c r="Q321" s="2787"/>
      <c r="R321" s="2787"/>
      <c r="S321" s="2787"/>
      <c r="T321" s="2787"/>
      <c r="U321" s="2787"/>
      <c r="V321" s="2788"/>
    </row>
    <row r="322" spans="1:22" s="30" customFormat="1" ht="18.75" customHeight="1">
      <c r="A322" s="918">
        <v>3.1</v>
      </c>
      <c r="B322" s="1651" t="s">
        <v>571</v>
      </c>
      <c r="C322" s="918"/>
      <c r="D322" s="918"/>
      <c r="E322" s="918"/>
      <c r="F322" s="918"/>
      <c r="G322" s="918">
        <v>4</v>
      </c>
      <c r="H322" s="918">
        <f>30*G322</f>
        <v>120</v>
      </c>
      <c r="I322" s="918"/>
      <c r="J322" s="918"/>
      <c r="K322" s="918"/>
      <c r="L322" s="918"/>
      <c r="M322" s="918"/>
      <c r="N322" s="918"/>
      <c r="O322" s="2567"/>
      <c r="P322" s="2568"/>
      <c r="Q322" s="918"/>
      <c r="R322" s="2567"/>
      <c r="S322" s="2568"/>
      <c r="T322" s="918"/>
      <c r="U322" s="918"/>
      <c r="V322" s="918"/>
    </row>
    <row r="323" spans="1:22" s="30" customFormat="1" ht="18.75" customHeight="1">
      <c r="A323" s="918">
        <v>3.2</v>
      </c>
      <c r="B323" s="1651" t="s">
        <v>572</v>
      </c>
      <c r="C323" s="918"/>
      <c r="D323" s="918"/>
      <c r="E323" s="918"/>
      <c r="F323" s="918"/>
      <c r="G323" s="918">
        <v>8</v>
      </c>
      <c r="H323" s="918">
        <f>30*G323</f>
        <v>240</v>
      </c>
      <c r="I323" s="918"/>
      <c r="J323" s="918"/>
      <c r="K323" s="918"/>
      <c r="L323" s="918"/>
      <c r="M323" s="918"/>
      <c r="N323" s="918"/>
      <c r="O323" s="2567"/>
      <c r="P323" s="2568"/>
      <c r="Q323" s="918"/>
      <c r="R323" s="2567"/>
      <c r="S323" s="2568"/>
      <c r="T323" s="918"/>
      <c r="U323" s="918"/>
      <c r="V323" s="918"/>
    </row>
    <row r="324" spans="1:22" s="605" customFormat="1" ht="18.75" customHeight="1">
      <c r="A324" s="918">
        <v>3.3</v>
      </c>
      <c r="B324" s="919" t="s">
        <v>23</v>
      </c>
      <c r="C324" s="920"/>
      <c r="D324" s="742" t="s">
        <v>559</v>
      </c>
      <c r="E324" s="742"/>
      <c r="F324" s="921"/>
      <c r="G324" s="1441">
        <v>16.5</v>
      </c>
      <c r="H324" s="918">
        <f>30*G324</f>
        <v>495</v>
      </c>
      <c r="I324" s="918"/>
      <c r="J324" s="918"/>
      <c r="K324" s="918"/>
      <c r="L324" s="918"/>
      <c r="M324" s="918"/>
      <c r="N324" s="918"/>
      <c r="O324" s="2567"/>
      <c r="P324" s="2568"/>
      <c r="Q324" s="918"/>
      <c r="R324" s="2567"/>
      <c r="S324" s="2568"/>
      <c r="T324" s="918"/>
      <c r="U324" s="918"/>
      <c r="V324" s="918"/>
    </row>
    <row r="325" spans="1:22" s="30" customFormat="1" ht="18.75" customHeight="1" thickBot="1">
      <c r="A325" s="918">
        <v>3.4</v>
      </c>
      <c r="B325" s="925" t="s">
        <v>77</v>
      </c>
      <c r="C325" s="926" t="s">
        <v>559</v>
      </c>
      <c r="D325" s="926"/>
      <c r="E325" s="926"/>
      <c r="F325" s="927"/>
      <c r="G325" s="1442">
        <v>3</v>
      </c>
      <c r="H325" s="918">
        <f>30*G325</f>
        <v>90</v>
      </c>
      <c r="I325" s="927"/>
      <c r="J325" s="930"/>
      <c r="K325" s="927"/>
      <c r="L325" s="930"/>
      <c r="M325" s="927"/>
      <c r="N325" s="927"/>
      <c r="O325" s="2583"/>
      <c r="P325" s="2584"/>
      <c r="Q325" s="927"/>
      <c r="R325" s="2583"/>
      <c r="S325" s="2584"/>
      <c r="T325" s="927"/>
      <c r="U325" s="927"/>
      <c r="V325" s="931"/>
    </row>
    <row r="326" spans="1:22" s="30" customFormat="1" ht="16.5" customHeight="1" thickBot="1">
      <c r="A326" s="2791" t="s">
        <v>36</v>
      </c>
      <c r="B326" s="2792"/>
      <c r="C326" s="1652"/>
      <c r="D326" s="1652"/>
      <c r="E326" s="1652"/>
      <c r="F326" s="1652"/>
      <c r="G326" s="1653">
        <f>G324+G325+G322+G323</f>
        <v>31.5</v>
      </c>
      <c r="H326" s="1653">
        <f>H324+H325+H322+H323</f>
        <v>945</v>
      </c>
      <c r="I326" s="1652"/>
      <c r="J326" s="1654"/>
      <c r="K326" s="1652"/>
      <c r="L326" s="1654"/>
      <c r="M326" s="1652"/>
      <c r="N326" s="1652"/>
      <c r="O326" s="2602"/>
      <c r="P326" s="2603"/>
      <c r="Q326" s="1652"/>
      <c r="R326" s="2602"/>
      <c r="S326" s="2603"/>
      <c r="T326" s="1652"/>
      <c r="U326" s="1652"/>
      <c r="V326" s="1652"/>
    </row>
    <row r="327" spans="1:22" s="30" customFormat="1" ht="16.5" customHeight="1" thickBot="1">
      <c r="A327" s="1662"/>
      <c r="B327" s="951" t="s">
        <v>79</v>
      </c>
      <c r="C327" s="1663"/>
      <c r="D327" s="1663"/>
      <c r="E327" s="1663"/>
      <c r="F327" s="1663"/>
      <c r="G327" s="922">
        <f>G322+G323</f>
        <v>12</v>
      </c>
      <c r="H327" s="922">
        <f>H322+H323</f>
        <v>360</v>
      </c>
      <c r="I327" s="1663"/>
      <c r="J327" s="1664"/>
      <c r="K327" s="1663"/>
      <c r="L327" s="1664"/>
      <c r="M327" s="1663"/>
      <c r="N327" s="1663"/>
      <c r="O327" s="2565"/>
      <c r="P327" s="2566"/>
      <c r="Q327" s="1663"/>
      <c r="R327" s="2565"/>
      <c r="S327" s="2566"/>
      <c r="T327" s="1663"/>
      <c r="U327" s="1663"/>
      <c r="V327" s="1663"/>
    </row>
    <row r="328" spans="1:22" s="30" customFormat="1" ht="16.5" customHeight="1" thickBot="1">
      <c r="A328" s="1662"/>
      <c r="B328" s="944" t="s">
        <v>85</v>
      </c>
      <c r="C328" s="1663"/>
      <c r="D328" s="1663"/>
      <c r="E328" s="1663"/>
      <c r="F328" s="1663"/>
      <c r="G328" s="922">
        <f>G324+G325</f>
        <v>19.5</v>
      </c>
      <c r="H328" s="922">
        <f>H324+H325</f>
        <v>585</v>
      </c>
      <c r="I328" s="1663"/>
      <c r="J328" s="1664"/>
      <c r="K328" s="1663"/>
      <c r="L328" s="1664"/>
      <c r="M328" s="1663"/>
      <c r="N328" s="1663"/>
      <c r="O328" s="2565"/>
      <c r="P328" s="2566"/>
      <c r="Q328" s="1663"/>
      <c r="R328" s="2565"/>
      <c r="S328" s="2566"/>
      <c r="T328" s="1663"/>
      <c r="U328" s="1663"/>
      <c r="V328" s="1663"/>
    </row>
    <row r="329" spans="1:22" s="30" customFormat="1" ht="16.5" customHeight="1" hidden="1">
      <c r="A329" s="1662"/>
      <c r="B329" s="1662"/>
      <c r="C329" s="1663"/>
      <c r="D329" s="1663"/>
      <c r="E329" s="1663"/>
      <c r="F329" s="1663"/>
      <c r="G329" s="922"/>
      <c r="H329" s="922"/>
      <c r="I329" s="1663"/>
      <c r="J329" s="1664"/>
      <c r="K329" s="1663"/>
      <c r="L329" s="1664"/>
      <c r="M329" s="1663"/>
      <c r="N329" s="1663"/>
      <c r="O329" s="2565"/>
      <c r="P329" s="2566"/>
      <c r="Q329" s="1663"/>
      <c r="R329" s="2565"/>
      <c r="S329" s="2566"/>
      <c r="T329" s="1663"/>
      <c r="U329" s="1663"/>
      <c r="V329" s="1663"/>
    </row>
    <row r="330" spans="1:22" ht="16.5" thickBot="1">
      <c r="A330" s="1655"/>
      <c r="B330" s="1655"/>
      <c r="C330" s="1656"/>
      <c r="D330" s="1656"/>
      <c r="E330" s="1656"/>
      <c r="F330" s="1657"/>
      <c r="G330" s="1658"/>
      <c r="H330" s="1659"/>
      <c r="I330" s="1659"/>
      <c r="J330" s="1659"/>
      <c r="K330" s="1659"/>
      <c r="L330" s="1659"/>
      <c r="M330" s="1659"/>
      <c r="N330" s="1656"/>
      <c r="O330" s="2604"/>
      <c r="P330" s="2605"/>
      <c r="Q330" s="1038"/>
      <c r="R330" s="2588"/>
      <c r="S330" s="2589"/>
      <c r="T330" s="1660"/>
      <c r="U330" s="850"/>
      <c r="V330" s="1661"/>
    </row>
    <row r="331" spans="1:22" ht="16.5" thickBot="1">
      <c r="A331" s="1501"/>
      <c r="B331" s="944" t="s">
        <v>188</v>
      </c>
      <c r="C331" s="945"/>
      <c r="D331" s="945"/>
      <c r="E331" s="945"/>
      <c r="F331" s="946"/>
      <c r="G331" s="947">
        <f aca="true" t="shared" si="23" ref="G331:M331">G326+G170+G93+G56+G22</f>
        <v>240</v>
      </c>
      <c r="H331" s="947">
        <f t="shared" si="23"/>
        <v>7200</v>
      </c>
      <c r="I331" s="947">
        <f t="shared" si="23"/>
        <v>0</v>
      </c>
      <c r="J331" s="947">
        <f t="shared" si="23"/>
        <v>0</v>
      </c>
      <c r="K331" s="947">
        <f t="shared" si="23"/>
        <v>0</v>
      </c>
      <c r="L331" s="947">
        <f t="shared" si="23"/>
        <v>0</v>
      </c>
      <c r="M331" s="947">
        <f t="shared" si="23"/>
        <v>0</v>
      </c>
      <c r="N331" s="945"/>
      <c r="O331" s="2594"/>
      <c r="P331" s="2595"/>
      <c r="Q331" s="948"/>
      <c r="R331" s="2590"/>
      <c r="S331" s="2591"/>
      <c r="T331" s="949"/>
      <c r="U331" s="892"/>
      <c r="V331" s="950"/>
    </row>
    <row r="332" spans="1:22" ht="16.5" thickBot="1">
      <c r="A332" s="1501"/>
      <c r="B332" s="951" t="s">
        <v>79</v>
      </c>
      <c r="C332" s="945"/>
      <c r="D332" s="945"/>
      <c r="E332" s="945"/>
      <c r="F332" s="946"/>
      <c r="G332" s="947">
        <f>G23+G57+G171+G94</f>
        <v>85</v>
      </c>
      <c r="H332" s="947">
        <f>H23+H57+H171</f>
        <v>2220</v>
      </c>
      <c r="I332" s="952"/>
      <c r="J332" s="889"/>
      <c r="K332" s="952"/>
      <c r="L332" s="889"/>
      <c r="M332" s="952"/>
      <c r="N332" s="945"/>
      <c r="O332" s="2594"/>
      <c r="P332" s="2595"/>
      <c r="Q332" s="948"/>
      <c r="R332" s="2590"/>
      <c r="S332" s="2591"/>
      <c r="T332" s="949"/>
      <c r="U332" s="892"/>
      <c r="V332" s="950"/>
    </row>
    <row r="333" spans="1:22" ht="16.5" thickBot="1">
      <c r="A333" s="1501"/>
      <c r="B333" s="944" t="s">
        <v>85</v>
      </c>
      <c r="C333" s="945"/>
      <c r="D333" s="945"/>
      <c r="E333" s="945"/>
      <c r="F333" s="946"/>
      <c r="G333" s="947">
        <f>G331-G332</f>
        <v>155</v>
      </c>
      <c r="H333" s="947">
        <f>H331-H332</f>
        <v>4980</v>
      </c>
      <c r="I333" s="953">
        <v>438</v>
      </c>
      <c r="J333" s="953">
        <v>266</v>
      </c>
      <c r="K333" s="953">
        <v>38</v>
      </c>
      <c r="L333" s="953">
        <v>134</v>
      </c>
      <c r="M333" s="953">
        <v>3027</v>
      </c>
      <c r="N333" s="945"/>
      <c r="O333" s="2594"/>
      <c r="P333" s="2595"/>
      <c r="Q333" s="948"/>
      <c r="R333" s="2590"/>
      <c r="S333" s="2591"/>
      <c r="T333" s="949"/>
      <c r="U333" s="954"/>
      <c r="V333" s="955"/>
    </row>
    <row r="334" spans="1:22" ht="16.5" thickBot="1">
      <c r="A334" s="2606"/>
      <c r="B334" s="3114"/>
      <c r="C334" s="3114"/>
      <c r="D334" s="3114"/>
      <c r="E334" s="3114"/>
      <c r="F334" s="3114"/>
      <c r="G334" s="3114"/>
      <c r="H334" s="3114"/>
      <c r="I334" s="3114"/>
      <c r="J334" s="3114"/>
      <c r="K334" s="3114"/>
      <c r="L334" s="3114"/>
      <c r="M334" s="3114"/>
      <c r="N334" s="3114"/>
      <c r="O334" s="3114"/>
      <c r="P334" s="3114"/>
      <c r="Q334" s="3114"/>
      <c r="R334" s="3114"/>
      <c r="S334" s="3114"/>
      <c r="T334" s="3114"/>
      <c r="U334" s="3114"/>
      <c r="V334" s="2581"/>
    </row>
    <row r="335" spans="1:22" ht="15.75">
      <c r="A335" s="3115"/>
      <c r="B335" s="3116"/>
      <c r="C335" s="3116"/>
      <c r="D335" s="3116"/>
      <c r="E335" s="3116"/>
      <c r="F335" s="3116"/>
      <c r="G335" s="3117"/>
      <c r="H335" s="3117"/>
      <c r="I335" s="3117"/>
      <c r="J335" s="3117"/>
      <c r="K335" s="3117"/>
      <c r="L335" s="3117"/>
      <c r="M335" s="3117"/>
      <c r="N335" s="3116"/>
      <c r="O335" s="3116"/>
      <c r="P335" s="3116"/>
      <c r="Q335" s="3116"/>
      <c r="R335" s="3116"/>
      <c r="S335" s="3116"/>
      <c r="T335" s="3116"/>
      <c r="U335" s="3116"/>
      <c r="V335" s="3118"/>
    </row>
    <row r="336" spans="1:22" s="29" customFormat="1" ht="15.75">
      <c r="A336" s="1553"/>
      <c r="B336" s="1554"/>
      <c r="C336" s="1555"/>
      <c r="D336" s="1556"/>
      <c r="E336" s="1556"/>
      <c r="F336" s="1557"/>
      <c r="G336" s="1558"/>
      <c r="H336" s="1559"/>
      <c r="I336" s="1553"/>
      <c r="J336" s="1553"/>
      <c r="K336" s="1560"/>
      <c r="L336" s="1560"/>
      <c r="M336" s="1560"/>
      <c r="N336" s="1560"/>
      <c r="O336" s="3119"/>
      <c r="P336" s="3120"/>
      <c r="Q336" s="1560"/>
      <c r="R336" s="3119"/>
      <c r="S336" s="3120"/>
      <c r="T336" s="1560"/>
      <c r="U336" s="1560"/>
      <c r="V336" s="1560"/>
    </row>
    <row r="337" spans="1:22" ht="16.5" thickBot="1">
      <c r="A337" s="1561"/>
      <c r="B337" s="1562"/>
      <c r="C337" s="1563"/>
      <c r="D337" s="1563"/>
      <c r="E337" s="1564"/>
      <c r="F337" s="1565"/>
      <c r="G337" s="1566"/>
      <c r="H337" s="1567"/>
      <c r="I337" s="1568"/>
      <c r="J337" s="1569"/>
      <c r="K337" s="1569"/>
      <c r="L337" s="1569"/>
      <c r="M337" s="1570"/>
      <c r="N337" s="1571"/>
      <c r="O337" s="3121"/>
      <c r="P337" s="3122"/>
      <c r="Q337" s="1571"/>
      <c r="R337" s="3121"/>
      <c r="S337" s="3122"/>
      <c r="T337" s="1571"/>
      <c r="U337" s="1572"/>
      <c r="V337" s="1573"/>
    </row>
    <row r="338" spans="1:22" ht="16.5" thickBot="1">
      <c r="A338" s="3123"/>
      <c r="B338" s="3124"/>
      <c r="C338" s="1574"/>
      <c r="D338" s="1575"/>
      <c r="E338" s="1576"/>
      <c r="F338" s="1577"/>
      <c r="G338" s="1578"/>
      <c r="H338" s="1579"/>
      <c r="I338" s="1580"/>
      <c r="J338" s="1580"/>
      <c r="K338" s="1580"/>
      <c r="L338" s="1580"/>
      <c r="M338" s="1581"/>
      <c r="N338" s="1582"/>
      <c r="O338" s="3125"/>
      <c r="P338" s="3126"/>
      <c r="Q338" s="1582"/>
      <c r="R338" s="3125"/>
      <c r="S338" s="3126"/>
      <c r="T338" s="1583"/>
      <c r="U338" s="1584"/>
      <c r="V338" s="1585"/>
    </row>
    <row r="339" spans="1:23" ht="16.5" thickBot="1">
      <c r="A339" s="3127" t="s">
        <v>463</v>
      </c>
      <c r="B339" s="3128"/>
      <c r="C339" s="1586"/>
      <c r="D339" s="1587"/>
      <c r="E339" s="1587"/>
      <c r="F339" s="1588"/>
      <c r="G339" s="1589">
        <f>G59+G239+G338+G326</f>
        <v>248</v>
      </c>
      <c r="H339" s="1589">
        <f>H59+H239+H338+H326</f>
        <v>7440</v>
      </c>
      <c r="I339" s="1575"/>
      <c r="J339" s="1590"/>
      <c r="K339" s="1575"/>
      <c r="L339" s="1575"/>
      <c r="M339" s="1591"/>
      <c r="N339" s="1592"/>
      <c r="O339" s="3129"/>
      <c r="P339" s="3130"/>
      <c r="Q339" s="1593"/>
      <c r="R339" s="3129"/>
      <c r="S339" s="3130"/>
      <c r="T339" s="1582"/>
      <c r="U339" s="1594"/>
      <c r="V339" s="1595"/>
      <c r="W339" s="27">
        <f>30*G339</f>
        <v>7440</v>
      </c>
    </row>
    <row r="340" spans="1:23" ht="16.5" thickBot="1">
      <c r="A340" s="3127" t="s">
        <v>228</v>
      </c>
      <c r="B340" s="3128"/>
      <c r="C340" s="1586"/>
      <c r="D340" s="1587"/>
      <c r="E340" s="1587"/>
      <c r="F340" s="1588"/>
      <c r="G340" s="1596">
        <f>G60+G240+G327</f>
        <v>101.5</v>
      </c>
      <c r="H340" s="1596">
        <f>H60+H240+H327</f>
        <v>3045</v>
      </c>
      <c r="I340" s="1575"/>
      <c r="J340" s="1575"/>
      <c r="K340" s="1575"/>
      <c r="L340" s="1575"/>
      <c r="M340" s="1591"/>
      <c r="N340" s="1597"/>
      <c r="O340" s="3129"/>
      <c r="P340" s="3130"/>
      <c r="Q340" s="1598"/>
      <c r="R340" s="3129"/>
      <c r="S340" s="3130"/>
      <c r="T340" s="1582"/>
      <c r="U340" s="1594"/>
      <c r="V340" s="1595"/>
      <c r="W340" s="27">
        <f>30*G340</f>
        <v>3045</v>
      </c>
    </row>
    <row r="341" spans="1:23" ht="16.5" thickBot="1">
      <c r="A341" s="3127" t="s">
        <v>229</v>
      </c>
      <c r="B341" s="3128"/>
      <c r="C341" s="1586"/>
      <c r="D341" s="1587"/>
      <c r="E341" s="1587"/>
      <c r="F341" s="1588"/>
      <c r="G341" s="1599">
        <f>G61+G241+G338+G328</f>
        <v>146.5</v>
      </c>
      <c r="H341" s="1599">
        <f>H61+H241+H338+H328</f>
        <v>4395</v>
      </c>
      <c r="I341" s="1599">
        <f>I61+I241+I338</f>
        <v>296</v>
      </c>
      <c r="J341" s="1599">
        <f>J61+J241+J338</f>
        <v>204</v>
      </c>
      <c r="K341" s="1599">
        <f>K61+K241+K338</f>
        <v>32</v>
      </c>
      <c r="L341" s="1599">
        <f>L61+L241+L338</f>
        <v>60</v>
      </c>
      <c r="M341" s="1599">
        <f>M61+M241+M338</f>
        <v>3514</v>
      </c>
      <c r="N341" s="1600"/>
      <c r="O341" s="3131"/>
      <c r="P341" s="3132"/>
      <c r="Q341" s="1600"/>
      <c r="R341" s="3131"/>
      <c r="S341" s="3132"/>
      <c r="T341" s="1582"/>
      <c r="U341" s="1594"/>
      <c r="V341" s="1595"/>
      <c r="W341" s="27">
        <f>30*G341</f>
        <v>4395</v>
      </c>
    </row>
    <row r="342" spans="1:22" ht="16.5" thickBot="1">
      <c r="A342" s="3133"/>
      <c r="B342" s="3134"/>
      <c r="C342" s="3134"/>
      <c r="D342" s="3134"/>
      <c r="E342" s="3134"/>
      <c r="F342" s="3134"/>
      <c r="G342" s="3134"/>
      <c r="H342" s="3135"/>
      <c r="I342" s="3135"/>
      <c r="J342" s="3135"/>
      <c r="K342" s="3135"/>
      <c r="L342" s="3135"/>
      <c r="M342" s="3135"/>
      <c r="N342" s="3134"/>
      <c r="O342" s="3134"/>
      <c r="P342" s="3134"/>
      <c r="Q342" s="3134"/>
      <c r="R342" s="3134"/>
      <c r="S342" s="3134"/>
      <c r="T342" s="3134"/>
      <c r="U342" s="3134"/>
      <c r="V342" s="3061"/>
    </row>
    <row r="343" spans="1:22" ht="15.75">
      <c r="A343" s="3136" t="s">
        <v>501</v>
      </c>
      <c r="B343" s="3137"/>
      <c r="C343" s="3137"/>
      <c r="D343" s="3137"/>
      <c r="E343" s="3137"/>
      <c r="F343" s="3137"/>
      <c r="G343" s="3137"/>
      <c r="H343" s="3137"/>
      <c r="I343" s="3137"/>
      <c r="J343" s="3137"/>
      <c r="K343" s="3137"/>
      <c r="L343" s="3137"/>
      <c r="M343" s="3137"/>
      <c r="N343" s="3137"/>
      <c r="O343" s="3137"/>
      <c r="P343" s="3137"/>
      <c r="Q343" s="3137"/>
      <c r="R343" s="3137"/>
      <c r="S343" s="3137"/>
      <c r="T343" s="3137"/>
      <c r="U343" s="3137"/>
      <c r="V343" s="3138"/>
    </row>
    <row r="344" spans="1:22" s="29" customFormat="1" ht="15.75">
      <c r="A344" s="1553">
        <v>3.1</v>
      </c>
      <c r="B344" s="1554" t="s">
        <v>23</v>
      </c>
      <c r="C344" s="1555"/>
      <c r="D344" s="1556" t="s">
        <v>559</v>
      </c>
      <c r="E344" s="1556"/>
      <c r="F344" s="1557"/>
      <c r="G344" s="1558">
        <v>16.5</v>
      </c>
      <c r="H344" s="1559">
        <v>360</v>
      </c>
      <c r="I344" s="1553"/>
      <c r="J344" s="1553"/>
      <c r="K344" s="1553"/>
      <c r="L344" s="1553"/>
      <c r="M344" s="1553"/>
      <c r="N344" s="1553"/>
      <c r="O344" s="3139"/>
      <c r="P344" s="3140"/>
      <c r="Q344" s="1553"/>
      <c r="R344" s="3139"/>
      <c r="S344" s="3140"/>
      <c r="T344" s="1553"/>
      <c r="U344" s="1553"/>
      <c r="V344" s="1553"/>
    </row>
    <row r="345" spans="1:22" ht="16.5" thickBot="1">
      <c r="A345" s="1561">
        <v>3.1</v>
      </c>
      <c r="B345" s="1562" t="s">
        <v>77</v>
      </c>
      <c r="C345" s="1563" t="s">
        <v>559</v>
      </c>
      <c r="D345" s="1563"/>
      <c r="E345" s="1564"/>
      <c r="F345" s="1565"/>
      <c r="G345" s="1566">
        <v>2</v>
      </c>
      <c r="H345" s="1567">
        <f>$G345*30</f>
        <v>60</v>
      </c>
      <c r="I345" s="1601"/>
      <c r="J345" s="1602"/>
      <c r="K345" s="1603"/>
      <c r="L345" s="1602"/>
      <c r="M345" s="1604"/>
      <c r="N345" s="1601"/>
      <c r="O345" s="3141"/>
      <c r="P345" s="3142"/>
      <c r="Q345" s="1603"/>
      <c r="R345" s="3143"/>
      <c r="S345" s="3144"/>
      <c r="T345" s="1603"/>
      <c r="U345" s="1603"/>
      <c r="V345" s="1605"/>
    </row>
    <row r="346" spans="1:22" ht="16.5" thickBot="1">
      <c r="A346" s="3145" t="s">
        <v>36</v>
      </c>
      <c r="B346" s="3146"/>
      <c r="C346" s="1611"/>
      <c r="D346" s="1606"/>
      <c r="E346" s="1606"/>
      <c r="F346" s="1607"/>
      <c r="G346" s="1608">
        <f>G344+G345</f>
        <v>18.5</v>
      </c>
      <c r="H346" s="1609">
        <f>G346*30</f>
        <v>555</v>
      </c>
      <c r="I346" s="1611"/>
      <c r="J346" s="1610"/>
      <c r="K346" s="1606"/>
      <c r="L346" s="1610"/>
      <c r="M346" s="1607"/>
      <c r="N346" s="1611"/>
      <c r="O346" s="3147"/>
      <c r="P346" s="3148"/>
      <c r="Q346" s="1606"/>
      <c r="R346" s="3149"/>
      <c r="S346" s="3150"/>
      <c r="T346" s="1606"/>
      <c r="U346" s="1606"/>
      <c r="V346" s="1606"/>
    </row>
    <row r="347" spans="1:22" ht="16.5" thickBot="1">
      <c r="A347" s="1612"/>
      <c r="B347" s="1613"/>
      <c r="C347" s="1614"/>
      <c r="D347" s="1615"/>
      <c r="E347" s="1615"/>
      <c r="F347" s="1616"/>
      <c r="G347" s="1617"/>
      <c r="H347" s="1618"/>
      <c r="I347" s="1619"/>
      <c r="J347" s="1620"/>
      <c r="K347" s="1620"/>
      <c r="L347" s="1620"/>
      <c r="M347" s="1621"/>
      <c r="N347" s="1614"/>
      <c r="O347" s="3058"/>
      <c r="P347" s="3151"/>
      <c r="Q347" s="1622"/>
      <c r="R347" s="3149"/>
      <c r="S347" s="3150"/>
      <c r="T347" s="1623"/>
      <c r="U347" s="1624"/>
      <c r="V347" s="1625"/>
    </row>
    <row r="348" spans="1:22" ht="16.5" thickBot="1">
      <c r="A348" s="1626"/>
      <c r="B348" s="1627" t="s">
        <v>413</v>
      </c>
      <c r="C348" s="1628"/>
      <c r="D348" s="1521"/>
      <c r="E348" s="1521"/>
      <c r="F348" s="1629"/>
      <c r="G348" s="1630">
        <f>G346+G22+G56+G317</f>
        <v>219.5</v>
      </c>
      <c r="H348" s="1631">
        <f>G348*30</f>
        <v>6585</v>
      </c>
      <c r="I348" s="1632"/>
      <c r="J348" s="1633"/>
      <c r="K348" s="1633"/>
      <c r="L348" s="1633"/>
      <c r="M348" s="1634"/>
      <c r="N348" s="1628"/>
      <c r="O348" s="3058"/>
      <c r="P348" s="3151"/>
      <c r="Q348" s="1635"/>
      <c r="R348" s="3149"/>
      <c r="S348" s="3150"/>
      <c r="T348" s="1636"/>
      <c r="U348" s="1637"/>
      <c r="V348" s="1638"/>
    </row>
    <row r="349" spans="1:22" ht="16.5" thickBot="1">
      <c r="A349" s="1626"/>
      <c r="B349" s="1639" t="s">
        <v>79</v>
      </c>
      <c r="C349" s="1628"/>
      <c r="D349" s="1521"/>
      <c r="E349" s="1521"/>
      <c r="F349" s="1629"/>
      <c r="G349" s="1630">
        <f>G23+G57+G318</f>
        <v>91</v>
      </c>
      <c r="H349" s="1640">
        <f>G349*30</f>
        <v>2730</v>
      </c>
      <c r="I349" s="1641"/>
      <c r="J349" s="1642"/>
      <c r="K349" s="1643"/>
      <c r="L349" s="1642"/>
      <c r="M349" s="1644"/>
      <c r="N349" s="1628"/>
      <c r="O349" s="3058"/>
      <c r="P349" s="3151"/>
      <c r="Q349" s="1635"/>
      <c r="R349" s="3149"/>
      <c r="S349" s="3150"/>
      <c r="T349" s="1636"/>
      <c r="U349" s="1637"/>
      <c r="V349" s="1638"/>
    </row>
    <row r="350" spans="1:22" ht="16.5" thickBot="1">
      <c r="A350" s="1626"/>
      <c r="B350" s="1627" t="s">
        <v>85</v>
      </c>
      <c r="C350" s="1628"/>
      <c r="D350" s="1521"/>
      <c r="E350" s="1521"/>
      <c r="F350" s="1629"/>
      <c r="G350" s="1630">
        <f>G24+G58+G319+G346</f>
        <v>128.5</v>
      </c>
      <c r="H350" s="1645">
        <f>G350*30</f>
        <v>3855</v>
      </c>
      <c r="I350" s="1646"/>
      <c r="J350" s="1647"/>
      <c r="K350" s="1647"/>
      <c r="L350" s="1647"/>
      <c r="M350" s="1648"/>
      <c r="N350" s="1628"/>
      <c r="O350" s="3058"/>
      <c r="P350" s="3151"/>
      <c r="Q350" s="1635"/>
      <c r="R350" s="3152"/>
      <c r="S350" s="3153"/>
      <c r="T350" s="1636"/>
      <c r="U350" s="1649"/>
      <c r="V350" s="1650"/>
    </row>
    <row r="351" spans="1:22" ht="16.5" thickBot="1">
      <c r="A351" s="1024"/>
      <c r="B351" s="1025"/>
      <c r="C351" s="1026"/>
      <c r="D351" s="1026"/>
      <c r="E351" s="1026"/>
      <c r="F351" s="1027"/>
      <c r="G351" s="1028"/>
      <c r="H351" s="1029"/>
      <c r="I351" s="1030"/>
      <c r="J351" s="1030"/>
      <c r="K351" s="1030"/>
      <c r="L351" s="1030"/>
      <c r="M351" s="1031"/>
      <c r="N351" s="1032"/>
      <c r="O351" s="2594"/>
      <c r="P351" s="2595"/>
      <c r="Q351" s="1033"/>
      <c r="R351" s="2588"/>
      <c r="S351" s="2589"/>
      <c r="T351" s="1034"/>
      <c r="U351" s="1035"/>
      <c r="V351" s="1036"/>
    </row>
    <row r="352" spans="1:22" ht="16.5" thickBot="1">
      <c r="A352" s="3154" t="s">
        <v>171</v>
      </c>
      <c r="B352" s="3155"/>
      <c r="C352" s="3155"/>
      <c r="D352" s="3155"/>
      <c r="E352" s="3155"/>
      <c r="F352" s="3155"/>
      <c r="G352" s="3155"/>
      <c r="H352" s="3155"/>
      <c r="I352" s="3155"/>
      <c r="J352" s="3155"/>
      <c r="K352" s="3155"/>
      <c r="L352" s="3155"/>
      <c r="M352" s="3156"/>
      <c r="N352" s="1037" t="s">
        <v>468</v>
      </c>
      <c r="O352" s="2580" t="s">
        <v>484</v>
      </c>
      <c r="P352" s="2587"/>
      <c r="Q352" s="889" t="s">
        <v>537</v>
      </c>
      <c r="R352" s="2580" t="s">
        <v>485</v>
      </c>
      <c r="S352" s="2587"/>
      <c r="T352" s="889" t="s">
        <v>485</v>
      </c>
      <c r="U352" s="889" t="s">
        <v>483</v>
      </c>
      <c r="V352" s="888"/>
    </row>
    <row r="353" spans="1:22" ht="15.75">
      <c r="A353" s="2888" t="s">
        <v>170</v>
      </c>
      <c r="B353" s="2889"/>
      <c r="C353" s="2889"/>
      <c r="D353" s="2889"/>
      <c r="E353" s="2889"/>
      <c r="F353" s="2889"/>
      <c r="G353" s="2889"/>
      <c r="H353" s="2889"/>
      <c r="I353" s="2889"/>
      <c r="J353" s="2889"/>
      <c r="K353" s="2889"/>
      <c r="L353" s="2889"/>
      <c r="M353" s="2890"/>
      <c r="N353" s="830">
        <v>5</v>
      </c>
      <c r="O353" s="2656">
        <v>3</v>
      </c>
      <c r="P353" s="2882"/>
      <c r="Q353" s="1038">
        <v>5</v>
      </c>
      <c r="R353" s="2656">
        <v>4</v>
      </c>
      <c r="S353" s="2882"/>
      <c r="T353" s="1038">
        <v>4</v>
      </c>
      <c r="U353" s="1038">
        <v>1</v>
      </c>
      <c r="V353" s="1038"/>
    </row>
    <row r="354" spans="1:22" ht="15.75">
      <c r="A354" s="2891" t="s">
        <v>34</v>
      </c>
      <c r="B354" s="2892"/>
      <c r="C354" s="2892"/>
      <c r="D354" s="2892"/>
      <c r="E354" s="2892"/>
      <c r="F354" s="2892"/>
      <c r="G354" s="2892"/>
      <c r="H354" s="2892"/>
      <c r="I354" s="2892"/>
      <c r="J354" s="2892"/>
      <c r="K354" s="2892"/>
      <c r="L354" s="2892"/>
      <c r="M354" s="2893"/>
      <c r="N354" s="756">
        <v>1</v>
      </c>
      <c r="O354" s="2873">
        <v>1</v>
      </c>
      <c r="P354" s="2874"/>
      <c r="Q354" s="940">
        <v>1</v>
      </c>
      <c r="R354" s="2873">
        <v>1</v>
      </c>
      <c r="S354" s="2874"/>
      <c r="T354" s="940">
        <v>3</v>
      </c>
      <c r="U354" s="940">
        <v>3</v>
      </c>
      <c r="V354" s="940"/>
    </row>
    <row r="355" spans="1:22" ht="15.75">
      <c r="A355" s="2891" t="s">
        <v>35</v>
      </c>
      <c r="B355" s="2892"/>
      <c r="C355" s="2892"/>
      <c r="D355" s="2892"/>
      <c r="E355" s="2892"/>
      <c r="F355" s="2892"/>
      <c r="G355" s="2892"/>
      <c r="H355" s="2892"/>
      <c r="I355" s="2892"/>
      <c r="J355" s="2892"/>
      <c r="K355" s="2892"/>
      <c r="L355" s="2892"/>
      <c r="M355" s="2893"/>
      <c r="N355" s="940"/>
      <c r="O355" s="2873"/>
      <c r="P355" s="2874"/>
      <c r="Q355" s="940"/>
      <c r="R355" s="2873">
        <v>1</v>
      </c>
      <c r="S355" s="2874"/>
      <c r="T355" s="940"/>
      <c r="U355" s="940">
        <v>1</v>
      </c>
      <c r="V355" s="940"/>
    </row>
    <row r="356" spans="1:22" ht="15.75">
      <c r="A356" s="2894" t="s">
        <v>38</v>
      </c>
      <c r="B356" s="2895"/>
      <c r="C356" s="2895"/>
      <c r="D356" s="2895"/>
      <c r="E356" s="2895"/>
      <c r="F356" s="2895"/>
      <c r="G356" s="2895"/>
      <c r="H356" s="2895"/>
      <c r="I356" s="2895"/>
      <c r="J356" s="2895"/>
      <c r="K356" s="2895"/>
      <c r="L356" s="2895"/>
      <c r="M356" s="2896"/>
      <c r="N356" s="940"/>
      <c r="O356" s="2873"/>
      <c r="P356" s="2874"/>
      <c r="Q356" s="940"/>
      <c r="R356" s="2873"/>
      <c r="S356" s="2874"/>
      <c r="T356" s="940"/>
      <c r="U356" s="940"/>
      <c r="V356" s="940"/>
    </row>
    <row r="357" spans="1:22" ht="15.75">
      <c r="A357" s="2897" t="s">
        <v>48</v>
      </c>
      <c r="B357" s="2897"/>
      <c r="C357" s="2897"/>
      <c r="D357" s="2897"/>
      <c r="E357" s="2897"/>
      <c r="F357" s="2897"/>
      <c r="G357" s="2897"/>
      <c r="H357" s="2897"/>
      <c r="I357" s="2897"/>
      <c r="J357" s="2897"/>
      <c r="K357" s="2897"/>
      <c r="L357" s="2897"/>
      <c r="M357" s="2897"/>
      <c r="N357" s="2873" t="s">
        <v>132</v>
      </c>
      <c r="O357" s="2880"/>
      <c r="P357" s="2874"/>
      <c r="Q357" s="2873" t="s">
        <v>132</v>
      </c>
      <c r="R357" s="2880"/>
      <c r="S357" s="2874"/>
      <c r="T357" s="2873" t="s">
        <v>86</v>
      </c>
      <c r="U357" s="2880"/>
      <c r="V357" s="2874"/>
    </row>
    <row r="358" spans="1:22" ht="16.5" thickBot="1">
      <c r="A358" s="3157"/>
      <c r="B358" s="3158"/>
      <c r="C358" s="3158"/>
      <c r="D358" s="3158"/>
      <c r="E358" s="3158"/>
      <c r="F358" s="3158"/>
      <c r="G358" s="3158"/>
      <c r="H358" s="3158"/>
      <c r="I358" s="3158"/>
      <c r="J358" s="3158"/>
      <c r="K358" s="3158"/>
      <c r="L358" s="3158"/>
      <c r="M358" s="3158"/>
      <c r="N358" s="3158"/>
      <c r="O358" s="3158"/>
      <c r="P358" s="3158"/>
      <c r="Q358" s="3158"/>
      <c r="R358" s="3158"/>
      <c r="S358" s="3158"/>
      <c r="T358" s="3158"/>
      <c r="U358" s="3158"/>
      <c r="V358" s="3159"/>
    </row>
    <row r="359" spans="1:22" ht="16.5" thickBot="1">
      <c r="A359" s="3160" t="s">
        <v>261</v>
      </c>
      <c r="B359" s="3155"/>
      <c r="C359" s="3155"/>
      <c r="D359" s="3155"/>
      <c r="E359" s="3155"/>
      <c r="F359" s="3155"/>
      <c r="G359" s="3155"/>
      <c r="H359" s="3155"/>
      <c r="I359" s="3155"/>
      <c r="J359" s="3155"/>
      <c r="K359" s="3155"/>
      <c r="L359" s="3155"/>
      <c r="M359" s="3161"/>
      <c r="N359" s="1037" t="s">
        <v>468</v>
      </c>
      <c r="O359" s="2580" t="s">
        <v>484</v>
      </c>
      <c r="P359" s="2581"/>
      <c r="Q359" s="1039" t="s">
        <v>490</v>
      </c>
      <c r="R359" s="3162" t="s">
        <v>539</v>
      </c>
      <c r="S359" s="3163"/>
      <c r="T359" s="1041" t="s">
        <v>478</v>
      </c>
      <c r="U359" s="1042" t="s">
        <v>490</v>
      </c>
      <c r="V359" s="1043"/>
    </row>
    <row r="360" spans="1:22" ht="15.75">
      <c r="A360" s="3164" t="s">
        <v>170</v>
      </c>
      <c r="B360" s="3165"/>
      <c r="C360" s="3165"/>
      <c r="D360" s="3165"/>
      <c r="E360" s="3165"/>
      <c r="F360" s="3165"/>
      <c r="G360" s="3165"/>
      <c r="H360" s="3165"/>
      <c r="I360" s="3165"/>
      <c r="J360" s="3165"/>
      <c r="K360" s="3165"/>
      <c r="L360" s="3165"/>
      <c r="M360" s="3166"/>
      <c r="N360" s="1044">
        <f>COUNTIF($C11:$C92,N$5)+COUNTIF($C98:$C99,N$5)+COUNTIF($C175:$C218,N$5)+COUNTIF($C335:$C337,N$5)</f>
        <v>5</v>
      </c>
      <c r="O360" s="2656">
        <f>COUNTIF($C11:$C92,O$5)+COUNTIF($C98:$C99,O$5)+COUNTIF($C175:$C218,O$5)+COUNTIF($C335:$C337,O$5)</f>
        <v>3</v>
      </c>
      <c r="P360" s="2657"/>
      <c r="Q360" s="1044">
        <f>COUNTIF($C11:$C92,Q$5)+COUNTIF($C98:$C99,Q$5)+COUNTIF($C175:$C218,Q$5)+COUNTIF($C335:$C337,Q$5)</f>
        <v>5</v>
      </c>
      <c r="R360" s="2656">
        <f>COUNTIF($C11:$C92,R$5)+COUNTIF($C98:$C99,R$5)+COUNTIF($C175:$C218,R$5)+COUNTIF($C335:$C337,R$5)</f>
        <v>3</v>
      </c>
      <c r="S360" s="2657"/>
      <c r="T360" s="1044">
        <f>COUNTIF($C11:$C92,T$5)+COUNTIF($C98:$C99,T$5)+COUNTIF($C175:$C218,T$5)+COUNTIF($C335:$C337,T$5)</f>
        <v>4</v>
      </c>
      <c r="U360" s="1045">
        <v>2</v>
      </c>
      <c r="V360" s="1047">
        <f>COUNTIF($C11:$C92,V$5)+COUNTIF($C98:$C99,V$5)+COUNTIF($C175:$C218,V$5)+COUNTIF($C335:$C337,V$5)</f>
        <v>0</v>
      </c>
    </row>
    <row r="361" spans="1:22" ht="15.75">
      <c r="A361" s="2849" t="s">
        <v>34</v>
      </c>
      <c r="B361" s="2850"/>
      <c r="C361" s="2850"/>
      <c r="D361" s="2850"/>
      <c r="E361" s="2850"/>
      <c r="F361" s="2850"/>
      <c r="G361" s="2850"/>
      <c r="H361" s="2850"/>
      <c r="I361" s="2850"/>
      <c r="J361" s="2850"/>
      <c r="K361" s="2850"/>
      <c r="L361" s="2850"/>
      <c r="M361" s="2851"/>
      <c r="N361" s="1048">
        <f>COUNTIF($D11:$D92,N$5)+COUNTIF($D98:$D99,N$5)+COUNTIF($D175:$D218,N$5)+COUNTIF($D335:$D337,N$5)</f>
        <v>1</v>
      </c>
      <c r="O361" s="2873">
        <f>COUNTIF($D11:$D92,O$5)+COUNTIF($D98:$D99,O$5)+COUNTIF($D175:$D218,O$5)+COUNTIF($D335:$D337,O$5)</f>
        <v>1</v>
      </c>
      <c r="P361" s="3167"/>
      <c r="Q361" s="1048">
        <f>COUNTIF($D11:$D92,Q$5)+COUNTIF($D98:$D99,Q$5)+COUNTIF($D175:$D218,Q$5)+COUNTIF($D335:$D337,Q$5)</f>
        <v>1</v>
      </c>
      <c r="R361" s="2873">
        <f>COUNTIF($D11:$D92,R$5)+COUNTIF($D98:$D99,R$5)+COUNTIF($D175:$D218,R$5)+COUNTIF($D335:$D337,R$5)</f>
        <v>5</v>
      </c>
      <c r="S361" s="3167"/>
      <c r="T361" s="1048">
        <f>COUNTIF($D11:$D92,T$5)+COUNTIF($D98:$D99,T$5)+COUNTIF($D175:$D218,T$5)+COUNTIF($D335:$D337,T$5)</f>
        <v>2</v>
      </c>
      <c r="U361" s="940">
        <v>5</v>
      </c>
      <c r="V361" s="1049"/>
    </row>
    <row r="362" spans="1:22" ht="15.75">
      <c r="A362" s="2849" t="s">
        <v>233</v>
      </c>
      <c r="B362" s="2850"/>
      <c r="C362" s="2850"/>
      <c r="D362" s="2850"/>
      <c r="E362" s="2850"/>
      <c r="F362" s="2850"/>
      <c r="G362" s="2850"/>
      <c r="H362" s="2850"/>
      <c r="I362" s="2850"/>
      <c r="J362" s="2850"/>
      <c r="K362" s="2850"/>
      <c r="L362" s="2850"/>
      <c r="M362" s="2851"/>
      <c r="N362" s="1048">
        <f>COUNTIF($E11:$E92,N$5)+COUNTIF($E98:$E99,N$5)+COUNTIF($E175:$E218,N$5)+COUNTIF($E335:$E337,N$5)</f>
        <v>0</v>
      </c>
      <c r="O362" s="2873">
        <f>COUNTIF($E11:$E92,O$5)+COUNTIF($E98:$E99,O$5)+COUNTIF($E175:$E218,O$5)+COUNTIF($E335:$E337,O$5)</f>
        <v>0</v>
      </c>
      <c r="P362" s="3167"/>
      <c r="Q362" s="1048">
        <f>COUNTIF($E11:$E92,Q$5)+COUNTIF($E98:$E99,Q$5)+COUNTIF($E175:$E218,Q$5)+COUNTIF($E335:$E337,Q$5)</f>
        <v>0</v>
      </c>
      <c r="R362" s="2873">
        <f>COUNTIF($E11:$E92,R$5)+COUNTIF($E98:$E99,R$5)+COUNTIF($E175:$E218,R$5)+COUNTIF($E335:$E337,R$5)</f>
        <v>1</v>
      </c>
      <c r="S362" s="3167"/>
      <c r="T362" s="1048">
        <f>COUNTIF($E11:$E92,T$5)+COUNTIF($E98:$E99,T$5)+COUNTIF($E175:$E218,T$5)+COUNTIF($E335:$E337,T$5)</f>
        <v>0</v>
      </c>
      <c r="U362" s="940">
        <f>COUNTIF($E11:$E92,U$5)+COUNTIF($E98:$E99,U$5)+COUNTIF($E175:$E218,U$5)+COUNTIF($E335:$E337,U$5)</f>
        <v>0</v>
      </c>
      <c r="V362" s="1049">
        <f>COUNTIF($E11:$E92,V$5)+COUNTIF($E98:$E99,V$5)+COUNTIF($E175:$E218,V$5)+COUNTIF($E335:$E337,V$5)</f>
        <v>0</v>
      </c>
    </row>
    <row r="363" spans="1:22" ht="16.5" thickBot="1">
      <c r="A363" s="2903" t="s">
        <v>232</v>
      </c>
      <c r="B363" s="2904"/>
      <c r="C363" s="2904"/>
      <c r="D363" s="2904"/>
      <c r="E363" s="2904"/>
      <c r="F363" s="2904"/>
      <c r="G363" s="2904"/>
      <c r="H363" s="2904"/>
      <c r="I363" s="2904"/>
      <c r="J363" s="2904"/>
      <c r="K363" s="2904"/>
      <c r="L363" s="2904"/>
      <c r="M363" s="2905"/>
      <c r="N363" s="1050">
        <f>COUNTIF($F11:$F92,N$5)+COUNTIF($F98:$F99,N$5)+COUNTIF($F175:$F218,N$5)+COUNTIF($F335:$F337,N$5)</f>
        <v>0</v>
      </c>
      <c r="O363" s="3168">
        <f>COUNTIF($F11:$F92,O$5)+COUNTIF($F98:$F99,O$5)+COUNTIF($F175:$F218,O$5)+COUNTIF($F335:$F337,O$5)</f>
        <v>0</v>
      </c>
      <c r="P363" s="3169"/>
      <c r="Q363" s="1050">
        <f>COUNTIF($F11:$F92,Q$5)+COUNTIF($F98:$F99,Q$5)+COUNTIF($F175:$F218,Q$5)+COUNTIF($F335:$F337,Q$5)</f>
        <v>0</v>
      </c>
      <c r="R363" s="3168">
        <f>COUNTIF($F11:$F92,R$5)+COUNTIF($F98:$F99,R$5)+COUNTIF($F175:$F218,R$5)+COUNTIF($F335:$F337,R$5)</f>
        <v>0</v>
      </c>
      <c r="S363" s="3169"/>
      <c r="T363" s="1050">
        <f>COUNTIF($F11:$F92,T$5)+COUNTIF($F98:$F99,T$5)+COUNTIF($F175:$F218,T$5)+COUNTIF($F335:$F337,T$5)</f>
        <v>1</v>
      </c>
      <c r="U363" s="1051">
        <v>1</v>
      </c>
      <c r="V363" s="1052">
        <f>COUNTIF($F11:$F92,V$5)+COUNTIF($F98:$F99,V$5)+COUNTIF($F175:$F218,V$5)+COUNTIF($F335:$F337,V$5)</f>
        <v>0</v>
      </c>
    </row>
    <row r="364" spans="1:22" ht="16.5" thickBot="1">
      <c r="A364" s="3170" t="s">
        <v>48</v>
      </c>
      <c r="B364" s="3171"/>
      <c r="C364" s="3171"/>
      <c r="D364" s="3171"/>
      <c r="E364" s="3171"/>
      <c r="F364" s="3171"/>
      <c r="G364" s="3171"/>
      <c r="H364" s="3171"/>
      <c r="I364" s="3171"/>
      <c r="J364" s="3171"/>
      <c r="K364" s="3171"/>
      <c r="L364" s="3171"/>
      <c r="M364" s="3172"/>
      <c r="N364" s="3173" t="s">
        <v>132</v>
      </c>
      <c r="O364" s="3174"/>
      <c r="P364" s="3175"/>
      <c r="Q364" s="3173" t="s">
        <v>132</v>
      </c>
      <c r="R364" s="3174"/>
      <c r="S364" s="3175"/>
      <c r="T364" s="3173" t="s">
        <v>86</v>
      </c>
      <c r="U364" s="3174"/>
      <c r="V364" s="3175"/>
    </row>
    <row r="365" spans="1:22" ht="16.5" thickBot="1">
      <c r="A365" s="3176"/>
      <c r="B365" s="3177"/>
      <c r="C365" s="3177"/>
      <c r="D365" s="3177"/>
      <c r="E365" s="3177"/>
      <c r="F365" s="3177"/>
      <c r="G365" s="3177"/>
      <c r="H365" s="3177"/>
      <c r="I365" s="3177"/>
      <c r="J365" s="3177"/>
      <c r="K365" s="3177"/>
      <c r="L365" s="3177"/>
      <c r="M365" s="3177"/>
      <c r="N365" s="3177"/>
      <c r="O365" s="3177"/>
      <c r="P365" s="3177"/>
      <c r="Q365" s="3177"/>
      <c r="R365" s="3177"/>
      <c r="S365" s="3177"/>
      <c r="T365" s="3177"/>
      <c r="U365" s="3177"/>
      <c r="V365" s="3178"/>
    </row>
    <row r="366" spans="1:22" ht="16.5" thickBot="1">
      <c r="A366" s="3179" t="s">
        <v>414</v>
      </c>
      <c r="B366" s="3180"/>
      <c r="C366" s="3180"/>
      <c r="D366" s="3180"/>
      <c r="E366" s="3180"/>
      <c r="F366" s="3180"/>
      <c r="G366" s="3180"/>
      <c r="H366" s="3180"/>
      <c r="I366" s="3180"/>
      <c r="J366" s="3180"/>
      <c r="K366" s="3180"/>
      <c r="L366" s="3180"/>
      <c r="M366" s="3181"/>
      <c r="N366" s="1037" t="s">
        <v>468</v>
      </c>
      <c r="O366" s="2580" t="s">
        <v>541</v>
      </c>
      <c r="P366" s="2581"/>
      <c r="Q366" s="1054" t="s">
        <v>489</v>
      </c>
      <c r="R366" s="2580" t="s">
        <v>493</v>
      </c>
      <c r="S366" s="2581"/>
      <c r="T366" s="1054" t="s">
        <v>494</v>
      </c>
      <c r="U366" s="1057" t="s">
        <v>489</v>
      </c>
      <c r="V366" s="1058"/>
    </row>
    <row r="367" spans="1:22" ht="15.75">
      <c r="A367" s="3182" t="s">
        <v>170</v>
      </c>
      <c r="B367" s="3183"/>
      <c r="C367" s="3183"/>
      <c r="D367" s="3183"/>
      <c r="E367" s="3183"/>
      <c r="F367" s="3183"/>
      <c r="G367" s="3183"/>
      <c r="H367" s="3183"/>
      <c r="I367" s="3183"/>
      <c r="J367" s="3183"/>
      <c r="K367" s="3183"/>
      <c r="L367" s="3183"/>
      <c r="M367" s="3184"/>
      <c r="N367" s="1059">
        <f>COUNTIF($C16:$C65,N$5)+COUNTIF($C102:$C106,N$5)+COUNTIF($C190:$C320,N$5)</f>
        <v>5</v>
      </c>
      <c r="O367" s="3185">
        <v>3</v>
      </c>
      <c r="P367" s="3186"/>
      <c r="Q367" s="1059">
        <v>2</v>
      </c>
      <c r="R367" s="3185">
        <v>3</v>
      </c>
      <c r="S367" s="3186"/>
      <c r="T367" s="1059">
        <v>4</v>
      </c>
      <c r="U367" s="1062">
        <v>3</v>
      </c>
      <c r="V367" s="1063"/>
    </row>
    <row r="368" spans="1:22" ht="15.75">
      <c r="A368" s="3187" t="s">
        <v>34</v>
      </c>
      <c r="B368" s="3188"/>
      <c r="C368" s="3188"/>
      <c r="D368" s="3188"/>
      <c r="E368" s="3188"/>
      <c r="F368" s="3188"/>
      <c r="G368" s="3188"/>
      <c r="H368" s="3188"/>
      <c r="I368" s="3188"/>
      <c r="J368" s="3188"/>
      <c r="K368" s="3188"/>
      <c r="L368" s="3188"/>
      <c r="M368" s="3189"/>
      <c r="N368" s="1064">
        <f>COUNTIF($D16:$D65,N$5)+COUNTIF($D102:$D106,N$5)+COUNTIF($D190:$D320,N$5)</f>
        <v>1</v>
      </c>
      <c r="O368" s="3190">
        <v>1</v>
      </c>
      <c r="P368" s="3191"/>
      <c r="Q368" s="1064">
        <v>4</v>
      </c>
      <c r="R368" s="3190">
        <v>2</v>
      </c>
      <c r="S368" s="3191"/>
      <c r="T368" s="1064">
        <v>4</v>
      </c>
      <c r="U368" s="1067">
        <v>4</v>
      </c>
      <c r="V368" s="1066"/>
    </row>
    <row r="369" spans="1:22" ht="15.75">
      <c r="A369" s="3187" t="s">
        <v>233</v>
      </c>
      <c r="B369" s="3188"/>
      <c r="C369" s="3188"/>
      <c r="D369" s="3188"/>
      <c r="E369" s="3188"/>
      <c r="F369" s="3188"/>
      <c r="G369" s="3188"/>
      <c r="H369" s="3188"/>
      <c r="I369" s="3188"/>
      <c r="J369" s="3188"/>
      <c r="K369" s="3188"/>
      <c r="L369" s="3188"/>
      <c r="M369" s="3189"/>
      <c r="N369" s="1068">
        <f>COUNTIF($E16:$E65,N$5)+COUNTIF($E102:$E106,N$5)+COUNTIF($E190:$E320,N$5)</f>
        <v>0</v>
      </c>
      <c r="O369" s="3192">
        <f>COUNTIF($E16:$E65,O$5)+COUNTIF($E102:$E106,O$5)+COUNTIF($E190:$E320,O$5)</f>
        <v>0</v>
      </c>
      <c r="P369" s="3193"/>
      <c r="Q369" s="1068">
        <f>COUNTIF($E16:$E65,Q$5)+COUNTIF($E102:$E106,Q$5)+COUNTIF($E190:$E320,Q$5)</f>
        <v>0</v>
      </c>
      <c r="R369" s="3192">
        <v>1</v>
      </c>
      <c r="S369" s="3193"/>
      <c r="T369" s="1064">
        <f>COUNTIF($E16:$E65,T$5)+COUNTIF($E102:$E106,T$5)+COUNTIF($E190:$E320,T$5)</f>
        <v>0</v>
      </c>
      <c r="U369" s="1067"/>
      <c r="V369" s="1069">
        <f>COUNTIF($E16:$E65,V$5)+COUNTIF($E102:$E106,V$5)+COUNTIF($E190:$E320,V$5)</f>
        <v>0</v>
      </c>
    </row>
    <row r="370" spans="1:22" ht="15.75">
      <c r="A370" s="3194" t="s">
        <v>232</v>
      </c>
      <c r="B370" s="3195"/>
      <c r="C370" s="3195"/>
      <c r="D370" s="3195"/>
      <c r="E370" s="3195"/>
      <c r="F370" s="3195"/>
      <c r="G370" s="3195"/>
      <c r="H370" s="3195"/>
      <c r="I370" s="3195"/>
      <c r="J370" s="3195"/>
      <c r="K370" s="3195"/>
      <c r="L370" s="3195"/>
      <c r="M370" s="3196"/>
      <c r="N370" s="1068">
        <f>COUNTIF($F16:$F65,N$5)+COUNTIF($F102:$F106,N$5)+COUNTIF($F190:$F320,N$5)</f>
        <v>0</v>
      </c>
      <c r="O370" s="3192">
        <f>COUNTIF($F16:$F65,O$5)+COUNTIF($F102:$F106,O$5)+COUNTIF($F190:$F320,O$5)</f>
        <v>0</v>
      </c>
      <c r="P370" s="3193"/>
      <c r="Q370" s="1068">
        <f>COUNTIF($F16:$F65,Q$5)+COUNTIF($F102:$F106,Q$5)+COUNTIF($F190:$F320,Q$5)</f>
        <v>0</v>
      </c>
      <c r="R370" s="3192">
        <f>COUNTIF($F16:$F65,R$5)+COUNTIF($F102:$F106,R$5)+COUNTIF($F190:$F320,R$5)</f>
        <v>1</v>
      </c>
      <c r="S370" s="3193"/>
      <c r="T370" s="1064">
        <v>1</v>
      </c>
      <c r="U370" s="1067">
        <v>2</v>
      </c>
      <c r="V370" s="1069">
        <f>COUNTIF($F16:$F65,V$5)+COUNTIF($F102:$F106,V$5)+COUNTIF($F190:$F320,V$5)</f>
        <v>0</v>
      </c>
    </row>
    <row r="371" spans="1:22" ht="16.5" thickBot="1">
      <c r="A371" s="3197" t="s">
        <v>48</v>
      </c>
      <c r="B371" s="3198"/>
      <c r="C371" s="3198"/>
      <c r="D371" s="3198"/>
      <c r="E371" s="3198"/>
      <c r="F371" s="3198"/>
      <c r="G371" s="3198"/>
      <c r="H371" s="3198"/>
      <c r="I371" s="3198"/>
      <c r="J371" s="3198"/>
      <c r="K371" s="3198"/>
      <c r="L371" s="3198"/>
      <c r="M371" s="3199"/>
      <c r="N371" s="2772" t="s">
        <v>132</v>
      </c>
      <c r="O371" s="2773"/>
      <c r="P371" s="2774"/>
      <c r="Q371" s="2772" t="s">
        <v>132</v>
      </c>
      <c r="R371" s="2773"/>
      <c r="S371" s="2774"/>
      <c r="T371" s="2772" t="s">
        <v>86</v>
      </c>
      <c r="U371" s="2773"/>
      <c r="V371" s="2774"/>
    </row>
    <row r="372" spans="1:22" ht="15.75">
      <c r="A372" s="1070"/>
      <c r="B372" s="1070"/>
      <c r="C372" s="1070"/>
      <c r="D372" s="1070"/>
      <c r="E372" s="1070"/>
      <c r="F372" s="1070"/>
      <c r="G372" s="1070"/>
      <c r="H372" s="1070"/>
      <c r="I372" s="1070"/>
      <c r="J372" s="1070"/>
      <c r="K372" s="1070"/>
      <c r="L372" s="1070"/>
      <c r="M372" s="1070"/>
      <c r="N372" s="1070"/>
      <c r="O372" s="1070"/>
      <c r="P372" s="1070"/>
      <c r="Q372" s="1070"/>
      <c r="R372" s="1070"/>
      <c r="S372" s="1070"/>
      <c r="T372" s="1070"/>
      <c r="U372" s="1070"/>
      <c r="V372" s="1070"/>
    </row>
    <row r="373" spans="1:22" ht="15.75">
      <c r="A373" s="430"/>
      <c r="B373" s="430"/>
      <c r="C373" s="430"/>
      <c r="D373" s="430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  <c r="Q373" s="430"/>
      <c r="R373" s="430"/>
      <c r="S373" s="430"/>
      <c r="T373" s="430"/>
      <c r="U373" s="430"/>
      <c r="V373" s="430"/>
    </row>
    <row r="374" spans="1:22" ht="15.75">
      <c r="A374" s="430"/>
      <c r="B374" s="430"/>
      <c r="C374" s="430"/>
      <c r="D374" s="430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  <c r="Q374" s="430"/>
      <c r="R374" s="430"/>
      <c r="S374" s="430"/>
      <c r="T374" s="430"/>
      <c r="U374" s="430"/>
      <c r="V374" s="430"/>
    </row>
    <row r="375" spans="1:22" ht="15.75">
      <c r="A375" s="430"/>
      <c r="B375" s="430"/>
      <c r="C375" s="430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  <c r="Q375" s="430"/>
      <c r="R375" s="430"/>
      <c r="S375" s="430"/>
      <c r="T375" s="430"/>
      <c r="U375" s="430"/>
      <c r="V375" s="430"/>
    </row>
    <row r="376" spans="1:22" ht="15.75">
      <c r="A376" s="430"/>
      <c r="B376" s="430"/>
      <c r="C376" s="430"/>
      <c r="D376" s="430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  <c r="Q376" s="430"/>
      <c r="R376" s="430"/>
      <c r="S376" s="430"/>
      <c r="T376" s="430"/>
      <c r="U376" s="430"/>
      <c r="V376" s="430"/>
    </row>
    <row r="377" spans="1:22" ht="15.75">
      <c r="A377" s="430"/>
      <c r="B377" s="430"/>
      <c r="C377" s="430"/>
      <c r="D377" s="430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  <c r="Q377" s="430"/>
      <c r="R377" s="430"/>
      <c r="S377" s="430"/>
      <c r="T377" s="430"/>
      <c r="U377" s="430"/>
      <c r="V377" s="430"/>
    </row>
    <row r="378" spans="1:22" ht="11.25" customHeight="1">
      <c r="A378" s="128"/>
      <c r="B378" s="129"/>
      <c r="C378" s="130"/>
      <c r="D378" s="130"/>
      <c r="E378" s="130"/>
      <c r="F378" s="129"/>
      <c r="G378" s="129"/>
      <c r="H378" s="129"/>
      <c r="I378" s="129"/>
      <c r="J378" s="131"/>
      <c r="K378" s="130"/>
      <c r="L378" s="132"/>
      <c r="M378" s="133"/>
      <c r="N378" s="133"/>
      <c r="O378" s="133"/>
      <c r="P378" s="134"/>
      <c r="Q378" s="134"/>
      <c r="R378" s="134"/>
      <c r="S378" s="135"/>
      <c r="T378" s="135"/>
      <c r="U378" s="135"/>
      <c r="V378" s="135"/>
    </row>
    <row r="379" spans="1:22" ht="14.25" customHeight="1">
      <c r="A379" s="128"/>
      <c r="B379" s="146" t="s">
        <v>262</v>
      </c>
      <c r="C379" s="130"/>
      <c r="D379" s="2866" t="s">
        <v>321</v>
      </c>
      <c r="E379" s="3200"/>
      <c r="F379" s="3200"/>
      <c r="G379" s="3200"/>
      <c r="H379" s="3200"/>
      <c r="I379" s="129"/>
      <c r="J379" s="131"/>
      <c r="K379" s="130"/>
      <c r="L379" s="132"/>
      <c r="M379" s="133"/>
      <c r="N379" s="133"/>
      <c r="O379" s="133"/>
      <c r="P379" s="134"/>
      <c r="Q379" s="134"/>
      <c r="R379" s="134"/>
      <c r="S379" s="135"/>
      <c r="T379" s="135"/>
      <c r="U379" s="135"/>
      <c r="V379" s="135"/>
    </row>
    <row r="380" spans="1:22" ht="15.75">
      <c r="A380" s="128"/>
      <c r="B380" s="147" t="s">
        <v>271</v>
      </c>
      <c r="C380" s="136"/>
      <c r="D380" s="2817" t="s">
        <v>272</v>
      </c>
      <c r="E380" s="2818"/>
      <c r="F380" s="2818"/>
      <c r="G380" s="2530"/>
      <c r="H380" s="2877"/>
      <c r="I380" s="2878"/>
      <c r="J380" s="2878"/>
      <c r="K380" s="130"/>
      <c r="L380" s="132"/>
      <c r="M380" s="133"/>
      <c r="N380" s="133"/>
      <c r="O380" s="133"/>
      <c r="P380" s="134"/>
      <c r="Q380" s="134"/>
      <c r="R380" s="134"/>
      <c r="S380" s="135"/>
      <c r="T380" s="135"/>
      <c r="U380" s="135"/>
      <c r="V380" s="135"/>
    </row>
    <row r="381" spans="1:22" ht="15.75">
      <c r="A381" s="128"/>
      <c r="B381" s="147" t="s">
        <v>273</v>
      </c>
      <c r="C381" s="136"/>
      <c r="D381" s="2817" t="s">
        <v>274</v>
      </c>
      <c r="E381" s="2818"/>
      <c r="F381" s="2818"/>
      <c r="G381" s="2530"/>
      <c r="H381" s="136"/>
      <c r="I381" s="384"/>
      <c r="J381" s="384"/>
      <c r="K381" s="130"/>
      <c r="L381" s="132"/>
      <c r="M381" s="133"/>
      <c r="N381" s="133"/>
      <c r="O381" s="133"/>
      <c r="P381" s="134"/>
      <c r="Q381" s="134"/>
      <c r="R381" s="134"/>
      <c r="S381" s="135"/>
      <c r="T381" s="135"/>
      <c r="U381" s="135"/>
      <c r="V381" s="135"/>
    </row>
    <row r="382" spans="2:8" ht="15.75">
      <c r="B382" s="147" t="s">
        <v>503</v>
      </c>
      <c r="D382" s="2866" t="s">
        <v>504</v>
      </c>
      <c r="E382" s="3200"/>
      <c r="F382" s="3200"/>
      <c r="G382" s="3200"/>
      <c r="H382" s="3200"/>
    </row>
    <row r="383" spans="1:22" ht="15" customHeight="1">
      <c r="A383" s="128"/>
      <c r="B383" s="147"/>
      <c r="C383" s="136"/>
      <c r="D383" s="136"/>
      <c r="E383" s="147"/>
      <c r="F383" s="154"/>
      <c r="G383" s="154"/>
      <c r="H383" s="154"/>
      <c r="I383" s="154"/>
      <c r="J383" s="136"/>
      <c r="K383" s="130"/>
      <c r="L383" s="132"/>
      <c r="M383" s="133"/>
      <c r="N383" s="133"/>
      <c r="O383" s="133"/>
      <c r="P383" s="134"/>
      <c r="Q383" s="134"/>
      <c r="R383" s="134"/>
      <c r="S383" s="135"/>
      <c r="T383" s="135"/>
      <c r="U383" s="135"/>
      <c r="V383" s="135"/>
    </row>
    <row r="384" spans="2:19" ht="15.75">
      <c r="B384" s="35"/>
      <c r="C384" s="36"/>
      <c r="D384" s="36"/>
      <c r="E384" s="36"/>
      <c r="F384" s="35"/>
      <c r="G384" s="35"/>
      <c r="H384" s="35"/>
      <c r="I384" s="35"/>
      <c r="J384" s="46"/>
      <c r="K384" s="36"/>
      <c r="L384" s="274"/>
      <c r="M384" s="274"/>
      <c r="N384" s="184"/>
      <c r="O384" s="275"/>
      <c r="P384" s="275"/>
      <c r="Q384" s="275"/>
      <c r="R384" s="184"/>
      <c r="S384" s="276"/>
    </row>
    <row r="385" spans="2:19" ht="15.75">
      <c r="B385" s="35"/>
      <c r="C385" s="36"/>
      <c r="D385" s="36"/>
      <c r="E385" s="36"/>
      <c r="F385" s="35"/>
      <c r="G385" s="35"/>
      <c r="H385" s="35"/>
      <c r="I385" s="35"/>
      <c r="J385" s="46"/>
      <c r="K385" s="36"/>
      <c r="L385" s="274"/>
      <c r="M385" s="274"/>
      <c r="N385" s="184"/>
      <c r="O385" s="275"/>
      <c r="P385" s="277"/>
      <c r="Q385" s="275"/>
      <c r="R385" s="184"/>
      <c r="S385" s="276"/>
    </row>
    <row r="386" spans="2:19" ht="15.75">
      <c r="B386" s="35"/>
      <c r="C386" s="36"/>
      <c r="D386" s="36"/>
      <c r="E386" s="36"/>
      <c r="F386" s="35"/>
      <c r="G386" s="35"/>
      <c r="H386" s="35"/>
      <c r="I386" s="35"/>
      <c r="J386" s="46"/>
      <c r="K386" s="36"/>
      <c r="L386" s="274"/>
      <c r="M386" s="274"/>
      <c r="N386" s="184"/>
      <c r="O386" s="275"/>
      <c r="P386" s="275"/>
      <c r="Q386" s="275"/>
      <c r="R386" s="184"/>
      <c r="S386" s="276"/>
    </row>
    <row r="387" spans="2:19" ht="15.75">
      <c r="B387" s="35"/>
      <c r="C387" s="36"/>
      <c r="D387" s="36"/>
      <c r="E387" s="36"/>
      <c r="F387" s="35"/>
      <c r="G387" s="35"/>
      <c r="H387" s="35"/>
      <c r="I387" s="35"/>
      <c r="J387" s="46"/>
      <c r="K387" s="36"/>
      <c r="L387" s="274"/>
      <c r="M387" s="274"/>
      <c r="N387" s="184"/>
      <c r="O387" s="275"/>
      <c r="P387" s="275"/>
      <c r="Q387" s="275"/>
      <c r="R387" s="184"/>
      <c r="S387" s="276"/>
    </row>
    <row r="388" spans="2:19" ht="15.75">
      <c r="B388" s="35"/>
      <c r="C388" s="36"/>
      <c r="D388" s="36"/>
      <c r="E388" s="36"/>
      <c r="F388" s="35"/>
      <c r="G388" s="35"/>
      <c r="H388" s="35"/>
      <c r="I388" s="35"/>
      <c r="J388" s="46"/>
      <c r="K388" s="36"/>
      <c r="L388" s="274"/>
      <c r="M388" s="274"/>
      <c r="N388" s="274"/>
      <c r="O388" s="278"/>
      <c r="P388" s="279"/>
      <c r="Q388" s="278"/>
      <c r="R388" s="274"/>
      <c r="S388" s="280"/>
    </row>
    <row r="389" spans="2:18" ht="15.75">
      <c r="B389" s="35"/>
      <c r="C389" s="36"/>
      <c r="D389" s="36"/>
      <c r="E389" s="36"/>
      <c r="F389" s="35"/>
      <c r="G389" s="35"/>
      <c r="H389" s="35"/>
      <c r="I389" s="35"/>
      <c r="J389" s="46"/>
      <c r="K389" s="36"/>
      <c r="L389" s="48"/>
      <c r="M389" s="37"/>
      <c r="N389" s="37"/>
      <c r="O389" s="37"/>
      <c r="P389" s="33"/>
      <c r="Q389" s="33"/>
      <c r="R389" s="33"/>
    </row>
    <row r="390" spans="2:18" ht="15.75">
      <c r="B390" s="35"/>
      <c r="C390" s="36"/>
      <c r="D390" s="36"/>
      <c r="E390" s="36"/>
      <c r="F390" s="35"/>
      <c r="G390" s="35"/>
      <c r="H390" s="35"/>
      <c r="I390" s="35"/>
      <c r="J390" s="46"/>
      <c r="K390" s="36"/>
      <c r="L390" s="48"/>
      <c r="M390" s="37"/>
      <c r="N390" s="37"/>
      <c r="O390" s="37"/>
      <c r="P390" s="33"/>
      <c r="Q390" s="33"/>
      <c r="R390" s="33"/>
    </row>
    <row r="391" spans="2:18" ht="15.75">
      <c r="B391" s="35"/>
      <c r="C391" s="36"/>
      <c r="D391" s="36"/>
      <c r="E391" s="36"/>
      <c r="F391" s="35"/>
      <c r="G391" s="35"/>
      <c r="H391" s="35"/>
      <c r="I391" s="35"/>
      <c r="J391" s="46"/>
      <c r="K391" s="36"/>
      <c r="L391" s="48"/>
      <c r="M391" s="37"/>
      <c r="N391" s="37"/>
      <c r="O391" s="37"/>
      <c r="P391" s="33"/>
      <c r="Q391" s="33"/>
      <c r="R391" s="33"/>
    </row>
    <row r="392" spans="2:18" ht="15.75">
      <c r="B392" s="35"/>
      <c r="C392" s="36"/>
      <c r="D392" s="36"/>
      <c r="E392" s="36"/>
      <c r="F392" s="35"/>
      <c r="G392" s="35"/>
      <c r="H392" s="35"/>
      <c r="I392" s="35"/>
      <c r="J392" s="46"/>
      <c r="K392" s="36"/>
      <c r="L392" s="48"/>
      <c r="M392" s="37"/>
      <c r="N392" s="37"/>
      <c r="O392" s="37"/>
      <c r="P392" s="33"/>
      <c r="Q392" s="33"/>
      <c r="R392" s="33"/>
    </row>
    <row r="393" spans="2:18" ht="15.75">
      <c r="B393" s="35"/>
      <c r="C393" s="36"/>
      <c r="D393" s="36"/>
      <c r="E393" s="36"/>
      <c r="F393" s="35"/>
      <c r="G393" s="35"/>
      <c r="H393" s="35"/>
      <c r="I393" s="35"/>
      <c r="J393" s="46"/>
      <c r="K393" s="36"/>
      <c r="L393" s="48"/>
      <c r="M393" s="37"/>
      <c r="N393" s="37"/>
      <c r="O393" s="37"/>
      <c r="P393" s="33"/>
      <c r="Q393" s="33"/>
      <c r="R393" s="33"/>
    </row>
    <row r="396" spans="17:22" ht="15.75">
      <c r="Q396" s="33"/>
      <c r="R396" s="33"/>
      <c r="S396" s="33"/>
      <c r="T396" s="33"/>
      <c r="U396" s="33"/>
      <c r="V396" s="33"/>
    </row>
    <row r="399" spans="17:22" ht="15.75">
      <c r="Q399" s="33"/>
      <c r="R399" s="33"/>
      <c r="S399" s="33"/>
      <c r="T399" s="33"/>
      <c r="U399" s="33"/>
      <c r="V399" s="33"/>
    </row>
  </sheetData>
  <sheetProtection/>
  <mergeCells count="845">
    <mergeCell ref="AW105:AX105"/>
    <mergeCell ref="AY105:AZ105"/>
    <mergeCell ref="AU65:AV65"/>
    <mergeCell ref="AW65:AX65"/>
    <mergeCell ref="AY65:AZ65"/>
    <mergeCell ref="AG105:AH105"/>
    <mergeCell ref="AI105:AJ105"/>
    <mergeCell ref="AK105:AL105"/>
    <mergeCell ref="AM105:AN105"/>
    <mergeCell ref="AO105:AP105"/>
    <mergeCell ref="AQ105:AR105"/>
    <mergeCell ref="AU105:AV105"/>
    <mergeCell ref="AG65:AH65"/>
    <mergeCell ref="AI65:AJ65"/>
    <mergeCell ref="AK65:AL65"/>
    <mergeCell ref="AM65:AN65"/>
    <mergeCell ref="AO65:AP65"/>
    <mergeCell ref="AQ65:AR65"/>
    <mergeCell ref="AW11:AX11"/>
    <mergeCell ref="AY11:AZ11"/>
    <mergeCell ref="AG26:AH26"/>
    <mergeCell ref="AI26:AJ26"/>
    <mergeCell ref="AK26:AL26"/>
    <mergeCell ref="AM26:AN26"/>
    <mergeCell ref="AO26:AP26"/>
    <mergeCell ref="AW26:AX26"/>
    <mergeCell ref="AY26:AZ26"/>
    <mergeCell ref="AG11:AH11"/>
    <mergeCell ref="AI11:AJ11"/>
    <mergeCell ref="AK11:AL11"/>
    <mergeCell ref="AM11:AN11"/>
    <mergeCell ref="AQ26:AR26"/>
    <mergeCell ref="AU26:AV26"/>
    <mergeCell ref="AO11:AP11"/>
    <mergeCell ref="AQ11:AR11"/>
    <mergeCell ref="AU11:AV11"/>
    <mergeCell ref="T371:V371"/>
    <mergeCell ref="D379:H379"/>
    <mergeCell ref="D380:G380"/>
    <mergeCell ref="H380:J380"/>
    <mergeCell ref="D381:G381"/>
    <mergeCell ref="D382:H382"/>
    <mergeCell ref="A370:M370"/>
    <mergeCell ref="O370:P370"/>
    <mergeCell ref="R370:S370"/>
    <mergeCell ref="A371:M371"/>
    <mergeCell ref="N371:P371"/>
    <mergeCell ref="Q371:S371"/>
    <mergeCell ref="A368:M368"/>
    <mergeCell ref="O368:P368"/>
    <mergeCell ref="R368:S368"/>
    <mergeCell ref="A369:M369"/>
    <mergeCell ref="O369:P369"/>
    <mergeCell ref="R369:S369"/>
    <mergeCell ref="T364:V364"/>
    <mergeCell ref="A365:V365"/>
    <mergeCell ref="A366:M366"/>
    <mergeCell ref="O366:P366"/>
    <mergeCell ref="R366:S366"/>
    <mergeCell ref="A367:M367"/>
    <mergeCell ref="O367:P367"/>
    <mergeCell ref="R367:S367"/>
    <mergeCell ref="A363:M363"/>
    <mergeCell ref="O363:P363"/>
    <mergeCell ref="R363:S363"/>
    <mergeCell ref="A364:M364"/>
    <mergeCell ref="N364:P364"/>
    <mergeCell ref="Q364:S364"/>
    <mergeCell ref="A361:M361"/>
    <mergeCell ref="O361:P361"/>
    <mergeCell ref="R361:S361"/>
    <mergeCell ref="A362:M362"/>
    <mergeCell ref="O362:P362"/>
    <mergeCell ref="R362:S362"/>
    <mergeCell ref="T357:V357"/>
    <mergeCell ref="A358:V358"/>
    <mergeCell ref="A359:M359"/>
    <mergeCell ref="O359:P359"/>
    <mergeCell ref="R359:S359"/>
    <mergeCell ref="A360:M360"/>
    <mergeCell ref="O360:P360"/>
    <mergeCell ref="R360:S360"/>
    <mergeCell ref="A356:M356"/>
    <mergeCell ref="O356:P356"/>
    <mergeCell ref="R356:S356"/>
    <mergeCell ref="A357:M357"/>
    <mergeCell ref="N357:P357"/>
    <mergeCell ref="Q357:S357"/>
    <mergeCell ref="A354:M354"/>
    <mergeCell ref="O354:P354"/>
    <mergeCell ref="R354:S354"/>
    <mergeCell ref="A355:M355"/>
    <mergeCell ref="O355:P355"/>
    <mergeCell ref="R355:S355"/>
    <mergeCell ref="A352:M352"/>
    <mergeCell ref="O352:P352"/>
    <mergeCell ref="R352:S352"/>
    <mergeCell ref="A353:M353"/>
    <mergeCell ref="O353:P353"/>
    <mergeCell ref="R353:S353"/>
    <mergeCell ref="O349:P349"/>
    <mergeCell ref="R349:S349"/>
    <mergeCell ref="O350:P350"/>
    <mergeCell ref="R350:S350"/>
    <mergeCell ref="O351:P351"/>
    <mergeCell ref="R351:S351"/>
    <mergeCell ref="A346:B346"/>
    <mergeCell ref="O346:P346"/>
    <mergeCell ref="R346:S346"/>
    <mergeCell ref="O347:P347"/>
    <mergeCell ref="R347:S347"/>
    <mergeCell ref="O348:P348"/>
    <mergeCell ref="R348:S348"/>
    <mergeCell ref="A342:V342"/>
    <mergeCell ref="A343:V343"/>
    <mergeCell ref="O344:P344"/>
    <mergeCell ref="R344:S344"/>
    <mergeCell ref="O345:P345"/>
    <mergeCell ref="R345:S345"/>
    <mergeCell ref="A340:B340"/>
    <mergeCell ref="O340:P340"/>
    <mergeCell ref="R340:S340"/>
    <mergeCell ref="A341:B341"/>
    <mergeCell ref="O341:P341"/>
    <mergeCell ref="R341:S341"/>
    <mergeCell ref="A338:B338"/>
    <mergeCell ref="O338:P338"/>
    <mergeCell ref="R338:S338"/>
    <mergeCell ref="A339:B339"/>
    <mergeCell ref="O339:P339"/>
    <mergeCell ref="R339:S339"/>
    <mergeCell ref="A334:V334"/>
    <mergeCell ref="A335:V335"/>
    <mergeCell ref="O336:P336"/>
    <mergeCell ref="R336:S336"/>
    <mergeCell ref="O337:P337"/>
    <mergeCell ref="R337:S337"/>
    <mergeCell ref="O331:P331"/>
    <mergeCell ref="R331:S331"/>
    <mergeCell ref="O332:P332"/>
    <mergeCell ref="R332:S332"/>
    <mergeCell ref="O333:P333"/>
    <mergeCell ref="R333:S333"/>
    <mergeCell ref="O328:P328"/>
    <mergeCell ref="R328:S328"/>
    <mergeCell ref="O329:P329"/>
    <mergeCell ref="R329:S329"/>
    <mergeCell ref="O330:P330"/>
    <mergeCell ref="R330:S330"/>
    <mergeCell ref="O325:P325"/>
    <mergeCell ref="R325:S325"/>
    <mergeCell ref="A326:B326"/>
    <mergeCell ref="O326:P326"/>
    <mergeCell ref="R326:S326"/>
    <mergeCell ref="O327:P327"/>
    <mergeCell ref="R327:S327"/>
    <mergeCell ref="A321:V321"/>
    <mergeCell ref="O322:P322"/>
    <mergeCell ref="R322:S322"/>
    <mergeCell ref="O323:P323"/>
    <mergeCell ref="R323:S323"/>
    <mergeCell ref="O324:P324"/>
    <mergeCell ref="R324:S324"/>
    <mergeCell ref="A318:B318"/>
    <mergeCell ref="O318:P318"/>
    <mergeCell ref="R318:S318"/>
    <mergeCell ref="A319:B319"/>
    <mergeCell ref="O319:P319"/>
    <mergeCell ref="R319:S319"/>
    <mergeCell ref="A315:B315"/>
    <mergeCell ref="O315:P315"/>
    <mergeCell ref="R315:S315"/>
    <mergeCell ref="A316:V316"/>
    <mergeCell ref="A317:B317"/>
    <mergeCell ref="O317:P317"/>
    <mergeCell ref="R317:S317"/>
    <mergeCell ref="O312:P312"/>
    <mergeCell ref="R312:S312"/>
    <mergeCell ref="A313:B313"/>
    <mergeCell ref="O313:P313"/>
    <mergeCell ref="R313:S313"/>
    <mergeCell ref="A314:B314"/>
    <mergeCell ref="O314:P314"/>
    <mergeCell ref="R314:S314"/>
    <mergeCell ref="O309:P309"/>
    <mergeCell ref="R309:S309"/>
    <mergeCell ref="O310:P310"/>
    <mergeCell ref="R310:S310"/>
    <mergeCell ref="O311:P311"/>
    <mergeCell ref="R311:S311"/>
    <mergeCell ref="O306:P306"/>
    <mergeCell ref="R306:S306"/>
    <mergeCell ref="O307:P307"/>
    <mergeCell ref="R307:S307"/>
    <mergeCell ref="O308:P308"/>
    <mergeCell ref="R308:S308"/>
    <mergeCell ref="O303:P303"/>
    <mergeCell ref="R303:S303"/>
    <mergeCell ref="O304:P304"/>
    <mergeCell ref="R304:S304"/>
    <mergeCell ref="O305:P305"/>
    <mergeCell ref="R305:S305"/>
    <mergeCell ref="O299:P299"/>
    <mergeCell ref="R299:S299"/>
    <mergeCell ref="A300:V300"/>
    <mergeCell ref="O301:P301"/>
    <mergeCell ref="R301:S301"/>
    <mergeCell ref="O302:P302"/>
    <mergeCell ref="R302:S302"/>
    <mergeCell ref="O296:P296"/>
    <mergeCell ref="R296:S296"/>
    <mergeCell ref="O297:P297"/>
    <mergeCell ref="R297:S297"/>
    <mergeCell ref="O298:P298"/>
    <mergeCell ref="R298:S298"/>
    <mergeCell ref="O293:P293"/>
    <mergeCell ref="R293:S293"/>
    <mergeCell ref="O294:P294"/>
    <mergeCell ref="R294:S294"/>
    <mergeCell ref="O295:P295"/>
    <mergeCell ref="R295:S295"/>
    <mergeCell ref="O290:P290"/>
    <mergeCell ref="R290:S290"/>
    <mergeCell ref="O291:P291"/>
    <mergeCell ref="R291:S291"/>
    <mergeCell ref="O292:P292"/>
    <mergeCell ref="R292:S292"/>
    <mergeCell ref="O286:P286"/>
    <mergeCell ref="R286:S286"/>
    <mergeCell ref="A287:V287"/>
    <mergeCell ref="O288:P288"/>
    <mergeCell ref="R288:S288"/>
    <mergeCell ref="O289:P289"/>
    <mergeCell ref="R289:S289"/>
    <mergeCell ref="O283:P283"/>
    <mergeCell ref="R283:S283"/>
    <mergeCell ref="O284:P284"/>
    <mergeCell ref="R284:S284"/>
    <mergeCell ref="O285:P285"/>
    <mergeCell ref="R285:S285"/>
    <mergeCell ref="O280:P280"/>
    <mergeCell ref="R280:S280"/>
    <mergeCell ref="O281:P281"/>
    <mergeCell ref="R281:S281"/>
    <mergeCell ref="O282:P282"/>
    <mergeCell ref="R282:S282"/>
    <mergeCell ref="O277:P277"/>
    <mergeCell ref="R277:S277"/>
    <mergeCell ref="O278:P278"/>
    <mergeCell ref="R278:S278"/>
    <mergeCell ref="O279:P279"/>
    <mergeCell ref="R279:S279"/>
    <mergeCell ref="O274:P274"/>
    <mergeCell ref="R274:S274"/>
    <mergeCell ref="O275:P275"/>
    <mergeCell ref="R275:S275"/>
    <mergeCell ref="O276:P276"/>
    <mergeCell ref="R276:S276"/>
    <mergeCell ref="O271:P271"/>
    <mergeCell ref="R271:S271"/>
    <mergeCell ref="O272:P272"/>
    <mergeCell ref="R272:S272"/>
    <mergeCell ref="O273:P273"/>
    <mergeCell ref="R273:S273"/>
    <mergeCell ref="O268:P268"/>
    <mergeCell ref="R268:S268"/>
    <mergeCell ref="O269:P269"/>
    <mergeCell ref="R269:S269"/>
    <mergeCell ref="O270:P270"/>
    <mergeCell ref="R270:S270"/>
    <mergeCell ref="O265:P265"/>
    <mergeCell ref="R265:S265"/>
    <mergeCell ref="O266:P266"/>
    <mergeCell ref="R266:S266"/>
    <mergeCell ref="O267:P267"/>
    <mergeCell ref="R267:S267"/>
    <mergeCell ref="O262:P262"/>
    <mergeCell ref="R262:S262"/>
    <mergeCell ref="O263:P263"/>
    <mergeCell ref="R263:S263"/>
    <mergeCell ref="O264:P264"/>
    <mergeCell ref="R264:S264"/>
    <mergeCell ref="O259:P259"/>
    <mergeCell ref="R259:S259"/>
    <mergeCell ref="O260:P260"/>
    <mergeCell ref="R260:S260"/>
    <mergeCell ref="O261:P261"/>
    <mergeCell ref="R261:S261"/>
    <mergeCell ref="O256:P256"/>
    <mergeCell ref="R256:S256"/>
    <mergeCell ref="O257:P257"/>
    <mergeCell ref="R257:S257"/>
    <mergeCell ref="O258:P258"/>
    <mergeCell ref="R258:S258"/>
    <mergeCell ref="O253:P253"/>
    <mergeCell ref="R253:S253"/>
    <mergeCell ref="O254:P254"/>
    <mergeCell ref="R254:S254"/>
    <mergeCell ref="O255:P255"/>
    <mergeCell ref="R255:S255"/>
    <mergeCell ref="O250:P250"/>
    <mergeCell ref="R250:S250"/>
    <mergeCell ref="O251:P251"/>
    <mergeCell ref="R251:S251"/>
    <mergeCell ref="O252:P252"/>
    <mergeCell ref="R252:S252"/>
    <mergeCell ref="O247:P247"/>
    <mergeCell ref="R247:S247"/>
    <mergeCell ref="O248:P248"/>
    <mergeCell ref="R248:S248"/>
    <mergeCell ref="O249:P249"/>
    <mergeCell ref="R249:S249"/>
    <mergeCell ref="AI243:AJ243"/>
    <mergeCell ref="O244:P244"/>
    <mergeCell ref="R244:S244"/>
    <mergeCell ref="O245:P245"/>
    <mergeCell ref="R245:S245"/>
    <mergeCell ref="O246:P246"/>
    <mergeCell ref="R246:S246"/>
    <mergeCell ref="A242:V242"/>
    <mergeCell ref="Y242:AB242"/>
    <mergeCell ref="AC242:AF242"/>
    <mergeCell ref="AG242:AJ242"/>
    <mergeCell ref="A243:V243"/>
    <mergeCell ref="Y243:Z243"/>
    <mergeCell ref="AA243:AB243"/>
    <mergeCell ref="AC243:AD243"/>
    <mergeCell ref="AE243:AF243"/>
    <mergeCell ref="AG243:AH243"/>
    <mergeCell ref="A240:B240"/>
    <mergeCell ref="O240:P240"/>
    <mergeCell ref="R240:S240"/>
    <mergeCell ref="A241:B241"/>
    <mergeCell ref="O241:P241"/>
    <mergeCell ref="R241:S241"/>
    <mergeCell ref="A238:B238"/>
    <mergeCell ref="O238:P238"/>
    <mergeCell ref="R238:S238"/>
    <mergeCell ref="A239:B239"/>
    <mergeCell ref="O239:P239"/>
    <mergeCell ref="R239:S239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O232:P232"/>
    <mergeCell ref="R232:S232"/>
    <mergeCell ref="O233:P233"/>
    <mergeCell ref="R233:S233"/>
    <mergeCell ref="O234:P234"/>
    <mergeCell ref="R234:S234"/>
    <mergeCell ref="A228:V228"/>
    <mergeCell ref="O229:P229"/>
    <mergeCell ref="R229:S229"/>
    <mergeCell ref="O230:P230"/>
    <mergeCell ref="R230:S230"/>
    <mergeCell ref="O231:P231"/>
    <mergeCell ref="R231:S231"/>
    <mergeCell ref="O225:P225"/>
    <mergeCell ref="R225:S225"/>
    <mergeCell ref="O226:P226"/>
    <mergeCell ref="R226:S226"/>
    <mergeCell ref="O227:P227"/>
    <mergeCell ref="R227:S227"/>
    <mergeCell ref="O222:P222"/>
    <mergeCell ref="R222:S222"/>
    <mergeCell ref="O223:P223"/>
    <mergeCell ref="R223:S223"/>
    <mergeCell ref="O224:P224"/>
    <mergeCell ref="R224:S224"/>
    <mergeCell ref="O218:P218"/>
    <mergeCell ref="R218:S218"/>
    <mergeCell ref="A219:V219"/>
    <mergeCell ref="O220:P220"/>
    <mergeCell ref="R220:S220"/>
    <mergeCell ref="O221:P221"/>
    <mergeCell ref="R221:S221"/>
    <mergeCell ref="O215:P215"/>
    <mergeCell ref="R215:S215"/>
    <mergeCell ref="O216:P216"/>
    <mergeCell ref="R216:S216"/>
    <mergeCell ref="O217:P217"/>
    <mergeCell ref="R217:S217"/>
    <mergeCell ref="A211:V211"/>
    <mergeCell ref="O212:P212"/>
    <mergeCell ref="R212:S212"/>
    <mergeCell ref="O213:P213"/>
    <mergeCell ref="R213:S213"/>
    <mergeCell ref="O214:P214"/>
    <mergeCell ref="R214:S214"/>
    <mergeCell ref="O208:P208"/>
    <mergeCell ref="R208:S208"/>
    <mergeCell ref="O209:P209"/>
    <mergeCell ref="R209:S209"/>
    <mergeCell ref="O210:P210"/>
    <mergeCell ref="R210:S210"/>
    <mergeCell ref="O205:P205"/>
    <mergeCell ref="R205:S205"/>
    <mergeCell ref="O206:P206"/>
    <mergeCell ref="R206:S206"/>
    <mergeCell ref="O207:P207"/>
    <mergeCell ref="R207:S207"/>
    <mergeCell ref="O202:P202"/>
    <mergeCell ref="R202:S202"/>
    <mergeCell ref="O203:P203"/>
    <mergeCell ref="R203:S203"/>
    <mergeCell ref="O204:P204"/>
    <mergeCell ref="R204:S204"/>
    <mergeCell ref="O199:P199"/>
    <mergeCell ref="R199:S199"/>
    <mergeCell ref="O200:P200"/>
    <mergeCell ref="R200:S200"/>
    <mergeCell ref="O201:P201"/>
    <mergeCell ref="R201:S201"/>
    <mergeCell ref="O196:P196"/>
    <mergeCell ref="R196:S196"/>
    <mergeCell ref="O197:P197"/>
    <mergeCell ref="R197:S197"/>
    <mergeCell ref="O198:P198"/>
    <mergeCell ref="R198:S198"/>
    <mergeCell ref="O193:P193"/>
    <mergeCell ref="R193:S193"/>
    <mergeCell ref="O194:P194"/>
    <mergeCell ref="R194:S194"/>
    <mergeCell ref="O195:P195"/>
    <mergeCell ref="R195:S195"/>
    <mergeCell ref="O190:P190"/>
    <mergeCell ref="R190:S190"/>
    <mergeCell ref="O191:P191"/>
    <mergeCell ref="R191:S191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84:P184"/>
    <mergeCell ref="R184:S184"/>
    <mergeCell ref="O185:P185"/>
    <mergeCell ref="R185:S185"/>
    <mergeCell ref="O186:P186"/>
    <mergeCell ref="R186:S186"/>
    <mergeCell ref="O181:P181"/>
    <mergeCell ref="R181:S181"/>
    <mergeCell ref="O182:P182"/>
    <mergeCell ref="R182:S182"/>
    <mergeCell ref="O183:P183"/>
    <mergeCell ref="R183:S183"/>
    <mergeCell ref="O178:P178"/>
    <mergeCell ref="R178:S178"/>
    <mergeCell ref="O179:P179"/>
    <mergeCell ref="R179:S179"/>
    <mergeCell ref="O180:P180"/>
    <mergeCell ref="R180:S180"/>
    <mergeCell ref="A174:V174"/>
    <mergeCell ref="O175:P175"/>
    <mergeCell ref="R175:S175"/>
    <mergeCell ref="O176:P176"/>
    <mergeCell ref="R176:S176"/>
    <mergeCell ref="O177:P177"/>
    <mergeCell ref="R177:S177"/>
    <mergeCell ref="Z172:AC172"/>
    <mergeCell ref="AD172:AG172"/>
    <mergeCell ref="AH172:AK172"/>
    <mergeCell ref="A173:V173"/>
    <mergeCell ref="Z173:AA173"/>
    <mergeCell ref="AB173:AC173"/>
    <mergeCell ref="AD173:AE173"/>
    <mergeCell ref="AF173:AG173"/>
    <mergeCell ref="AH173:AI173"/>
    <mergeCell ref="AJ173:AK173"/>
    <mergeCell ref="A170:B170"/>
    <mergeCell ref="O170:P170"/>
    <mergeCell ref="R170:S170"/>
    <mergeCell ref="O171:P171"/>
    <mergeCell ref="R171:S171"/>
    <mergeCell ref="O172:P172"/>
    <mergeCell ref="R172:S172"/>
    <mergeCell ref="O166:P166"/>
    <mergeCell ref="R166:S166"/>
    <mergeCell ref="A167:V167"/>
    <mergeCell ref="O168:P168"/>
    <mergeCell ref="R168:S168"/>
    <mergeCell ref="O169:P169"/>
    <mergeCell ref="R169:S169"/>
    <mergeCell ref="O163:P163"/>
    <mergeCell ref="R163:S163"/>
    <mergeCell ref="O164:P164"/>
    <mergeCell ref="R164:S164"/>
    <mergeCell ref="O165:P165"/>
    <mergeCell ref="R165:S165"/>
    <mergeCell ref="A159:V159"/>
    <mergeCell ref="O160:P160"/>
    <mergeCell ref="R160:S160"/>
    <mergeCell ref="O161:P161"/>
    <mergeCell ref="R161:S161"/>
    <mergeCell ref="O162:P162"/>
    <mergeCell ref="R162:S162"/>
    <mergeCell ref="O156:P156"/>
    <mergeCell ref="R156:S156"/>
    <mergeCell ref="O157:P157"/>
    <mergeCell ref="R157:S157"/>
    <mergeCell ref="O158:P158"/>
    <mergeCell ref="R158:S158"/>
    <mergeCell ref="O153:P153"/>
    <mergeCell ref="R153:S153"/>
    <mergeCell ref="O154:P154"/>
    <mergeCell ref="R154:S154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AH127:AK127"/>
    <mergeCell ref="O128:P128"/>
    <mergeCell ref="R128:S128"/>
    <mergeCell ref="Z128:AA128"/>
    <mergeCell ref="AB128:AC128"/>
    <mergeCell ref="AD128:AE128"/>
    <mergeCell ref="AF128:AG128"/>
    <mergeCell ref="AH128:AI128"/>
    <mergeCell ref="AJ128:AK128"/>
    <mergeCell ref="A125:V125"/>
    <mergeCell ref="A126:V126"/>
    <mergeCell ref="O127:P127"/>
    <mergeCell ref="R127:S127"/>
    <mergeCell ref="Z127:AC127"/>
    <mergeCell ref="AD127:AG127"/>
    <mergeCell ref="A122:B122"/>
    <mergeCell ref="O122:P122"/>
    <mergeCell ref="R122:S122"/>
    <mergeCell ref="O123:P123"/>
    <mergeCell ref="R123:S123"/>
    <mergeCell ref="A124:V124"/>
    <mergeCell ref="A120:B120"/>
    <mergeCell ref="O120:P120"/>
    <mergeCell ref="R120:S120"/>
    <mergeCell ref="A121:B121"/>
    <mergeCell ref="O121:P121"/>
    <mergeCell ref="R121:S121"/>
    <mergeCell ref="O117:P117"/>
    <mergeCell ref="R117:S117"/>
    <mergeCell ref="O118:P118"/>
    <mergeCell ref="R118:S118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A104:V104"/>
    <mergeCell ref="O105:P105"/>
    <mergeCell ref="R105:S105"/>
    <mergeCell ref="O106:P106"/>
    <mergeCell ref="R106:S106"/>
    <mergeCell ref="O107:P107"/>
    <mergeCell ref="R107:S107"/>
    <mergeCell ref="A101:B101"/>
    <mergeCell ref="O101:P101"/>
    <mergeCell ref="R101:S101"/>
    <mergeCell ref="A102:B102"/>
    <mergeCell ref="O102:P102"/>
    <mergeCell ref="R102:S102"/>
    <mergeCell ref="O98:P98"/>
    <mergeCell ref="R98:S98"/>
    <mergeCell ref="O99:P99"/>
    <mergeCell ref="R99:S99"/>
    <mergeCell ref="A100:B100"/>
    <mergeCell ref="O100:P100"/>
    <mergeCell ref="R100:S100"/>
    <mergeCell ref="O94:P94"/>
    <mergeCell ref="R94:S94"/>
    <mergeCell ref="O95:P95"/>
    <mergeCell ref="R95:S95"/>
    <mergeCell ref="A96:V96"/>
    <mergeCell ref="A97:V97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A62:V62"/>
    <mergeCell ref="A63:V63"/>
    <mergeCell ref="A64:V64"/>
    <mergeCell ref="O65:P65"/>
    <mergeCell ref="R65:S65"/>
    <mergeCell ref="O66:P66"/>
    <mergeCell ref="R66:S66"/>
    <mergeCell ref="A60:B60"/>
    <mergeCell ref="O60:P60"/>
    <mergeCell ref="R60:S60"/>
    <mergeCell ref="A61:B61"/>
    <mergeCell ref="O61:P61"/>
    <mergeCell ref="R61:S61"/>
    <mergeCell ref="A58:B58"/>
    <mergeCell ref="O58:P58"/>
    <mergeCell ref="R58:S58"/>
    <mergeCell ref="A59:B59"/>
    <mergeCell ref="O59:P59"/>
    <mergeCell ref="R59:S59"/>
    <mergeCell ref="A56:B56"/>
    <mergeCell ref="O56:P56"/>
    <mergeCell ref="R56:S56"/>
    <mergeCell ref="A57:B57"/>
    <mergeCell ref="O57:P57"/>
    <mergeCell ref="R57:S57"/>
    <mergeCell ref="O53:P53"/>
    <mergeCell ref="R53:S53"/>
    <mergeCell ref="O54:P54"/>
    <mergeCell ref="R54:S54"/>
    <mergeCell ref="O55:P55"/>
    <mergeCell ref="R55:S55"/>
    <mergeCell ref="O50:P50"/>
    <mergeCell ref="R50:S50"/>
    <mergeCell ref="O51:P51"/>
    <mergeCell ref="R51:S51"/>
    <mergeCell ref="O52:P52"/>
    <mergeCell ref="R52:S52"/>
    <mergeCell ref="O47:P47"/>
    <mergeCell ref="R47:S47"/>
    <mergeCell ref="O48:P48"/>
    <mergeCell ref="R48:S48"/>
    <mergeCell ref="O49:P49"/>
    <mergeCell ref="R49:S49"/>
    <mergeCell ref="O44:P44"/>
    <mergeCell ref="R44:S44"/>
    <mergeCell ref="O45:P45"/>
    <mergeCell ref="R45:S45"/>
    <mergeCell ref="O46:P46"/>
    <mergeCell ref="R46:S46"/>
    <mergeCell ref="O41:P41"/>
    <mergeCell ref="R41:S41"/>
    <mergeCell ref="O42:P42"/>
    <mergeCell ref="R42:S42"/>
    <mergeCell ref="O43:P43"/>
    <mergeCell ref="R43:S43"/>
    <mergeCell ref="O38:P38"/>
    <mergeCell ref="R38:S38"/>
    <mergeCell ref="O39:P39"/>
    <mergeCell ref="R39:S39"/>
    <mergeCell ref="O40:P40"/>
    <mergeCell ref="R40:S40"/>
    <mergeCell ref="O35:P35"/>
    <mergeCell ref="R35:S35"/>
    <mergeCell ref="O36:P36"/>
    <mergeCell ref="R36:S36"/>
    <mergeCell ref="O37:P37"/>
    <mergeCell ref="R37:S37"/>
    <mergeCell ref="O32:P32"/>
    <mergeCell ref="R32:S32"/>
    <mergeCell ref="O33:P33"/>
    <mergeCell ref="R33:S33"/>
    <mergeCell ref="O34:P34"/>
    <mergeCell ref="R34:S34"/>
    <mergeCell ref="O29:P29"/>
    <mergeCell ref="R29:S29"/>
    <mergeCell ref="O30:P30"/>
    <mergeCell ref="R30:S30"/>
    <mergeCell ref="O31:P31"/>
    <mergeCell ref="R31:S31"/>
    <mergeCell ref="A25:V25"/>
    <mergeCell ref="O26:P26"/>
    <mergeCell ref="R26:S26"/>
    <mergeCell ref="O27:P27"/>
    <mergeCell ref="R27:S27"/>
    <mergeCell ref="O28:P28"/>
    <mergeCell ref="R28:S28"/>
    <mergeCell ref="A23:B23"/>
    <mergeCell ref="O23:P23"/>
    <mergeCell ref="R23:S23"/>
    <mergeCell ref="A24:B24"/>
    <mergeCell ref="O24:P24"/>
    <mergeCell ref="R24:S24"/>
    <mergeCell ref="O20:P20"/>
    <mergeCell ref="R20:S20"/>
    <mergeCell ref="O21:P21"/>
    <mergeCell ref="R21:S21"/>
    <mergeCell ref="A22:B22"/>
    <mergeCell ref="O22:P22"/>
    <mergeCell ref="R22:S22"/>
    <mergeCell ref="O17:P17"/>
    <mergeCell ref="R17:S17"/>
    <mergeCell ref="O18:P18"/>
    <mergeCell ref="R18:S18"/>
    <mergeCell ref="O19:P19"/>
    <mergeCell ref="R19:S19"/>
    <mergeCell ref="O14:P14"/>
    <mergeCell ref="R14:S14"/>
    <mergeCell ref="O15:P15"/>
    <mergeCell ref="R15:S15"/>
    <mergeCell ref="O16:P16"/>
    <mergeCell ref="R16:S16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r:id="rId1"/>
  <rowBreaks count="2" manualBreakCount="2">
    <brk id="28" max="21" man="1"/>
    <brk id="6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41"/>
  <sheetViews>
    <sheetView view="pageBreakPreview" zoomScale="70" zoomScaleNormal="70" zoomScaleSheetLayoutView="70" zoomScalePageLayoutView="0" workbookViewId="0" topLeftCell="A1">
      <pane xSplit="1" ySplit="7" topLeftCell="B4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0" sqref="G440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customWidth="1"/>
    <col min="4" max="4" width="7.875" style="34" customWidth="1"/>
    <col min="5" max="5" width="7.75390625" style="34" customWidth="1"/>
    <col min="6" max="6" width="7.7539062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11.375" style="47" customWidth="1"/>
    <col min="11" max="11" width="7.37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6" width="8.625" style="31" bestFit="1" customWidth="1"/>
    <col min="17" max="17" width="7.75390625" style="31" bestFit="1" customWidth="1"/>
    <col min="18" max="18" width="7.75390625" style="31" customWidth="1"/>
    <col min="19" max="19" width="8.625" style="31" bestFit="1" customWidth="1"/>
    <col min="20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2960" t="s">
        <v>502</v>
      </c>
      <c r="B1" s="2961"/>
      <c r="C1" s="2961"/>
      <c r="D1" s="2961"/>
      <c r="E1" s="2961"/>
      <c r="F1" s="2961"/>
      <c r="G1" s="2961"/>
      <c r="H1" s="2961"/>
      <c r="I1" s="2961"/>
      <c r="J1" s="2961"/>
      <c r="K1" s="2961"/>
      <c r="L1" s="2961"/>
      <c r="M1" s="2961"/>
      <c r="N1" s="2961"/>
      <c r="O1" s="2961"/>
      <c r="P1" s="2961"/>
      <c r="Q1" s="2961"/>
      <c r="R1" s="2961"/>
      <c r="S1" s="2961"/>
      <c r="T1" s="2961"/>
      <c r="U1" s="2961"/>
      <c r="V1" s="2962"/>
    </row>
    <row r="2" spans="1:22" ht="18.75" customHeight="1">
      <c r="A2" s="2963" t="s">
        <v>26</v>
      </c>
      <c r="B2" s="2966" t="s">
        <v>33</v>
      </c>
      <c r="C2" s="2969" t="s">
        <v>123</v>
      </c>
      <c r="D2" s="2970"/>
      <c r="E2" s="2971"/>
      <c r="F2" s="2972"/>
      <c r="G2" s="2977" t="s">
        <v>122</v>
      </c>
      <c r="H2" s="2937" t="s">
        <v>109</v>
      </c>
      <c r="I2" s="2937"/>
      <c r="J2" s="2937"/>
      <c r="K2" s="2937"/>
      <c r="L2" s="2937"/>
      <c r="M2" s="2938"/>
      <c r="N2" s="2939" t="s">
        <v>514</v>
      </c>
      <c r="O2" s="2940"/>
      <c r="P2" s="2940"/>
      <c r="Q2" s="2940"/>
      <c r="R2" s="2940"/>
      <c r="S2" s="2940"/>
      <c r="T2" s="2940"/>
      <c r="U2" s="2940"/>
      <c r="V2" s="2941"/>
    </row>
    <row r="3" spans="1:22" ht="24.75" customHeight="1" thickBot="1">
      <c r="A3" s="2964"/>
      <c r="B3" s="2967"/>
      <c r="C3" s="2973"/>
      <c r="D3" s="2974"/>
      <c r="E3" s="2975"/>
      <c r="F3" s="2976"/>
      <c r="G3" s="2978"/>
      <c r="H3" s="2945" t="s">
        <v>27</v>
      </c>
      <c r="I3" s="2947" t="s">
        <v>111</v>
      </c>
      <c r="J3" s="2947"/>
      <c r="K3" s="2947"/>
      <c r="L3" s="2947"/>
      <c r="M3" s="2948" t="s">
        <v>105</v>
      </c>
      <c r="N3" s="2942"/>
      <c r="O3" s="2943"/>
      <c r="P3" s="2943"/>
      <c r="Q3" s="2943"/>
      <c r="R3" s="2943"/>
      <c r="S3" s="2943"/>
      <c r="T3" s="2943"/>
      <c r="U3" s="2943"/>
      <c r="V3" s="2944"/>
    </row>
    <row r="4" spans="1:22" ht="18" customHeight="1" thickBot="1">
      <c r="A4" s="2964"/>
      <c r="B4" s="2967"/>
      <c r="C4" s="2992" t="s">
        <v>28</v>
      </c>
      <c r="D4" s="2995" t="s">
        <v>29</v>
      </c>
      <c r="E4" s="2950" t="s">
        <v>106</v>
      </c>
      <c r="F4" s="2951"/>
      <c r="G4" s="2978"/>
      <c r="H4" s="2945"/>
      <c r="I4" s="2945" t="s">
        <v>110</v>
      </c>
      <c r="J4" s="2952" t="s">
        <v>112</v>
      </c>
      <c r="K4" s="2953"/>
      <c r="L4" s="2954"/>
      <c r="M4" s="2948"/>
      <c r="N4" s="2955" t="s">
        <v>30</v>
      </c>
      <c r="O4" s="2956"/>
      <c r="P4" s="2957"/>
      <c r="Q4" s="2955" t="s">
        <v>31</v>
      </c>
      <c r="R4" s="2956"/>
      <c r="S4" s="2957"/>
      <c r="T4" s="2980" t="s">
        <v>32</v>
      </c>
      <c r="U4" s="2940"/>
      <c r="V4" s="2941"/>
    </row>
    <row r="5" spans="1:22" ht="16.5" thickBot="1">
      <c r="A5" s="2964"/>
      <c r="B5" s="2967"/>
      <c r="C5" s="2993"/>
      <c r="D5" s="2945"/>
      <c r="E5" s="2981" t="s">
        <v>107</v>
      </c>
      <c r="F5" s="2984" t="s">
        <v>108</v>
      </c>
      <c r="G5" s="2978"/>
      <c r="H5" s="2945"/>
      <c r="I5" s="2945"/>
      <c r="J5" s="2987" t="s">
        <v>50</v>
      </c>
      <c r="K5" s="2987" t="s">
        <v>51</v>
      </c>
      <c r="L5" s="2987" t="s">
        <v>52</v>
      </c>
      <c r="M5" s="2948"/>
      <c r="N5" s="193">
        <v>5</v>
      </c>
      <c r="O5" s="2958">
        <v>6</v>
      </c>
      <c r="P5" s="2959"/>
      <c r="Q5" s="193">
        <v>7</v>
      </c>
      <c r="R5" s="2958">
        <v>8</v>
      </c>
      <c r="S5" s="2959"/>
      <c r="T5" s="194">
        <v>9</v>
      </c>
      <c r="U5" s="1224" t="s">
        <v>512</v>
      </c>
      <c r="V5" s="1224" t="s">
        <v>513</v>
      </c>
    </row>
    <row r="6" spans="1:22" ht="16.5" thickBot="1">
      <c r="A6" s="2964"/>
      <c r="B6" s="2967"/>
      <c r="C6" s="2993"/>
      <c r="D6" s="2945"/>
      <c r="E6" s="2982"/>
      <c r="F6" s="2985"/>
      <c r="G6" s="2978"/>
      <c r="H6" s="2945"/>
      <c r="I6" s="2945"/>
      <c r="J6" s="2982"/>
      <c r="K6" s="2982"/>
      <c r="L6" s="2982"/>
      <c r="M6" s="2948"/>
      <c r="N6" s="2955"/>
      <c r="O6" s="2956"/>
      <c r="P6" s="2956"/>
      <c r="Q6" s="2956"/>
      <c r="R6" s="2956"/>
      <c r="S6" s="2956"/>
      <c r="T6" s="2956"/>
      <c r="U6" s="2990"/>
      <c r="V6" s="2991"/>
    </row>
    <row r="7" spans="1:22" ht="38.25" customHeight="1" thickBot="1">
      <c r="A7" s="2965"/>
      <c r="B7" s="2968"/>
      <c r="C7" s="2994"/>
      <c r="D7" s="2946"/>
      <c r="E7" s="2983"/>
      <c r="F7" s="2986"/>
      <c r="G7" s="2979"/>
      <c r="H7" s="2946"/>
      <c r="I7" s="2946"/>
      <c r="J7" s="2983"/>
      <c r="K7" s="2983"/>
      <c r="L7" s="2983"/>
      <c r="M7" s="2949"/>
      <c r="N7" s="191"/>
      <c r="O7" s="2958"/>
      <c r="P7" s="2959"/>
      <c r="Q7" s="191"/>
      <c r="R7" s="2958"/>
      <c r="S7" s="2959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2998">
        <v>15</v>
      </c>
      <c r="P8" s="2999"/>
      <c r="Q8" s="192">
        <v>16</v>
      </c>
      <c r="R8" s="2998">
        <v>17</v>
      </c>
      <c r="S8" s="2999"/>
      <c r="T8" s="192">
        <v>18</v>
      </c>
      <c r="U8" s="29">
        <v>19</v>
      </c>
      <c r="V8" s="29">
        <v>20</v>
      </c>
    </row>
    <row r="9" spans="1:22" ht="16.5" thickBot="1">
      <c r="A9" s="3000" t="s">
        <v>157</v>
      </c>
      <c r="B9" s="3001"/>
      <c r="C9" s="3001"/>
      <c r="D9" s="3001"/>
      <c r="E9" s="3001"/>
      <c r="F9" s="3001"/>
      <c r="G9" s="3001"/>
      <c r="H9" s="3001"/>
      <c r="I9" s="3001"/>
      <c r="J9" s="3001"/>
      <c r="K9" s="3001"/>
      <c r="L9" s="3001"/>
      <c r="M9" s="3001"/>
      <c r="N9" s="3001"/>
      <c r="O9" s="3001"/>
      <c r="P9" s="3001"/>
      <c r="Q9" s="3001"/>
      <c r="R9" s="3001"/>
      <c r="S9" s="3001"/>
      <c r="T9" s="3001"/>
      <c r="U9" s="3002"/>
      <c r="V9" s="3003"/>
    </row>
    <row r="10" spans="1:23" ht="16.5" thickBot="1">
      <c r="A10" s="3004" t="s">
        <v>78</v>
      </c>
      <c r="B10" s="3005"/>
      <c r="C10" s="3005"/>
      <c r="D10" s="3005"/>
      <c r="E10" s="3005"/>
      <c r="F10" s="3005"/>
      <c r="G10" s="3005"/>
      <c r="H10" s="3005"/>
      <c r="I10" s="3005"/>
      <c r="J10" s="3005"/>
      <c r="K10" s="3005"/>
      <c r="L10" s="3005"/>
      <c r="M10" s="3005"/>
      <c r="N10" s="3005"/>
      <c r="O10" s="3005"/>
      <c r="P10" s="3005"/>
      <c r="Q10" s="3005"/>
      <c r="R10" s="3005"/>
      <c r="S10" s="3005"/>
      <c r="T10" s="3005"/>
      <c r="U10" s="3005"/>
      <c r="V10" s="3006"/>
      <c r="W10" s="27" t="s">
        <v>515</v>
      </c>
    </row>
    <row r="11" spans="1:22" ht="15.75" hidden="1">
      <c r="A11" s="379" t="s">
        <v>140</v>
      </c>
      <c r="B11" s="447" t="s">
        <v>417</v>
      </c>
      <c r="C11" s="143"/>
      <c r="D11" s="141"/>
      <c r="E11" s="448"/>
      <c r="F11" s="449"/>
      <c r="G11" s="450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2988"/>
      <c r="P11" s="2989"/>
      <c r="Q11" s="245"/>
      <c r="R11" s="2988"/>
      <c r="S11" s="2989"/>
      <c r="U11" s="2689"/>
      <c r="V11" s="2690"/>
    </row>
    <row r="12" spans="1:22" ht="15.75" hidden="1">
      <c r="A12" s="379"/>
      <c r="B12" s="202" t="s">
        <v>55</v>
      </c>
      <c r="C12" s="143"/>
      <c r="D12" s="380"/>
      <c r="E12" s="380"/>
      <c r="F12" s="451"/>
      <c r="G12" s="452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2996"/>
      <c r="P12" s="2997"/>
      <c r="Q12" s="245"/>
      <c r="R12" s="2996"/>
      <c r="S12" s="2997"/>
      <c r="T12" s="419"/>
      <c r="U12" s="248"/>
      <c r="V12" s="249"/>
    </row>
    <row r="13" spans="1:22" ht="15.75" hidden="1">
      <c r="A13" s="379"/>
      <c r="B13" s="454" t="s">
        <v>56</v>
      </c>
      <c r="C13" s="427"/>
      <c r="D13" s="380">
        <v>10</v>
      </c>
      <c r="E13" s="380"/>
      <c r="F13" s="425"/>
      <c r="G13" s="455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2996"/>
      <c r="P13" s="2997"/>
      <c r="Q13" s="245"/>
      <c r="R13" s="2996"/>
      <c r="S13" s="2997"/>
      <c r="T13" s="419"/>
      <c r="U13" s="248">
        <v>4</v>
      </c>
      <c r="V13" s="420"/>
    </row>
    <row r="14" spans="1:235" s="29" customFormat="1" ht="15.75" hidden="1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459">
        <v>4.5</v>
      </c>
      <c r="H14" s="281">
        <f aca="true" t="shared" si="0" ref="H14:H19">G14*30</f>
        <v>135</v>
      </c>
      <c r="I14" s="137"/>
      <c r="J14" s="142"/>
      <c r="K14" s="137"/>
      <c r="L14" s="137"/>
      <c r="M14" s="187"/>
      <c r="N14" s="245"/>
      <c r="O14" s="2996"/>
      <c r="P14" s="2997"/>
      <c r="Q14" s="246"/>
      <c r="R14" s="2996"/>
      <c r="S14" s="2997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29" customFormat="1" ht="15.75" hidden="1">
      <c r="A15" s="269" t="s">
        <v>142</v>
      </c>
      <c r="B15" s="200" t="s">
        <v>136</v>
      </c>
      <c r="C15" s="195"/>
      <c r="D15" s="138" t="s">
        <v>137</v>
      </c>
      <c r="E15" s="92"/>
      <c r="F15" s="205"/>
      <c r="G15" s="285">
        <v>3</v>
      </c>
      <c r="H15" s="282">
        <f t="shared" si="0"/>
        <v>90</v>
      </c>
      <c r="I15" s="138"/>
      <c r="J15" s="138"/>
      <c r="K15" s="138"/>
      <c r="L15" s="138"/>
      <c r="M15" s="210"/>
      <c r="N15" s="250"/>
      <c r="O15" s="2996"/>
      <c r="P15" s="2997"/>
      <c r="Q15" s="250"/>
      <c r="R15" s="2996"/>
      <c r="S15" s="2997"/>
      <c r="T15" s="247"/>
      <c r="U15" s="248"/>
      <c r="V15" s="249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2" ht="31.5" hidden="1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285">
        <v>3</v>
      </c>
      <c r="H16" s="282">
        <f t="shared" si="0"/>
        <v>90</v>
      </c>
      <c r="I16" s="138"/>
      <c r="J16" s="138"/>
      <c r="K16" s="138"/>
      <c r="L16" s="138"/>
      <c r="M16" s="210"/>
      <c r="N16" s="250"/>
      <c r="O16" s="2996"/>
      <c r="P16" s="2997"/>
      <c r="Q16" s="250"/>
      <c r="R16" s="2996"/>
      <c r="S16" s="2997"/>
      <c r="T16" s="247"/>
      <c r="U16" s="248"/>
      <c r="V16" s="249"/>
    </row>
    <row r="17" spans="1:22" ht="15.75" hidden="1">
      <c r="A17" s="269" t="s">
        <v>144</v>
      </c>
      <c r="B17" s="201" t="s">
        <v>139</v>
      </c>
      <c r="C17" s="207"/>
      <c r="D17" s="140"/>
      <c r="E17" s="90"/>
      <c r="F17" s="206"/>
      <c r="G17" s="28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2996"/>
      <c r="P17" s="2997"/>
      <c r="Q17" s="196"/>
      <c r="R17" s="2996"/>
      <c r="S17" s="2997"/>
      <c r="T17" s="247"/>
      <c r="U17" s="248"/>
      <c r="V17" s="249"/>
    </row>
    <row r="18" spans="1:22" s="58" customFormat="1" ht="15.75" hidden="1">
      <c r="A18" s="270"/>
      <c r="B18" s="202" t="s">
        <v>55</v>
      </c>
      <c r="C18" s="143"/>
      <c r="D18" s="139"/>
      <c r="E18" s="90"/>
      <c r="F18" s="206"/>
      <c r="G18" s="28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2996"/>
      <c r="P18" s="2997"/>
      <c r="Q18" s="252"/>
      <c r="R18" s="2996"/>
      <c r="S18" s="2997"/>
      <c r="T18" s="247"/>
      <c r="U18" s="248"/>
      <c r="V18" s="249"/>
    </row>
    <row r="19" spans="1:22" s="58" customFormat="1" ht="16.5" hidden="1" thickBot="1">
      <c r="A19" s="270" t="s">
        <v>145</v>
      </c>
      <c r="B19" s="203" t="s">
        <v>56</v>
      </c>
      <c r="C19" s="442">
        <v>5</v>
      </c>
      <c r="D19" s="140"/>
      <c r="E19" s="90"/>
      <c r="F19" s="206"/>
      <c r="G19" s="285">
        <v>1.5</v>
      </c>
      <c r="H19" s="282">
        <f t="shared" si="0"/>
        <v>45</v>
      </c>
      <c r="I19" s="240">
        <f>SUM(J19:L19)</f>
        <v>4</v>
      </c>
      <c r="J19" s="240">
        <v>4</v>
      </c>
      <c r="K19" s="241"/>
      <c r="L19" s="241"/>
      <c r="M19" s="211">
        <f>H19-I19</f>
        <v>41</v>
      </c>
      <c r="N19" s="244">
        <v>4</v>
      </c>
      <c r="O19" s="2996"/>
      <c r="P19" s="2997"/>
      <c r="Q19" s="196"/>
      <c r="R19" s="2996"/>
      <c r="S19" s="2997"/>
      <c r="T19" s="247"/>
      <c r="U19" s="248"/>
      <c r="V19" s="418"/>
    </row>
    <row r="20" spans="1:22" ht="14.25" customHeight="1" hidden="1" thickBot="1">
      <c r="A20" s="2755" t="s">
        <v>36</v>
      </c>
      <c r="B20" s="3202"/>
      <c r="C20" s="208"/>
      <c r="D20" s="105"/>
      <c r="E20" s="105"/>
      <c r="F20" s="209"/>
      <c r="G20" s="287">
        <f aca="true" t="shared" si="1" ref="G20:M20">G$11+G$14+G$15+G$16+G$17</f>
        <v>21.5</v>
      </c>
      <c r="H20" s="284">
        <f t="shared" si="1"/>
        <v>645</v>
      </c>
      <c r="I20" s="255">
        <f t="shared" si="1"/>
        <v>0</v>
      </c>
      <c r="J20" s="255">
        <f t="shared" si="1"/>
        <v>0</v>
      </c>
      <c r="K20" s="255">
        <f t="shared" si="1"/>
        <v>0</v>
      </c>
      <c r="L20" s="255">
        <f t="shared" si="1"/>
        <v>0</v>
      </c>
      <c r="M20" s="256">
        <f t="shared" si="1"/>
        <v>0</v>
      </c>
      <c r="N20" s="253"/>
      <c r="O20" s="3015">
        <f aca="true" t="shared" si="2" ref="O20:T20">SUM(O11:O19)</f>
        <v>0</v>
      </c>
      <c r="P20" s="3016"/>
      <c r="Q20" s="433">
        <f t="shared" si="2"/>
        <v>0</v>
      </c>
      <c r="R20" s="3015">
        <f t="shared" si="2"/>
        <v>0</v>
      </c>
      <c r="S20" s="3016"/>
      <c r="T20" s="433">
        <f t="shared" si="2"/>
        <v>0</v>
      </c>
      <c r="U20" s="254"/>
      <c r="V20" s="432"/>
    </row>
    <row r="21" spans="1:22" ht="17.25" customHeight="1" hidden="1" thickBot="1">
      <c r="A21" s="2753" t="s">
        <v>79</v>
      </c>
      <c r="B21" s="2768"/>
      <c r="C21" s="445"/>
      <c r="D21" s="446"/>
      <c r="E21" s="446"/>
      <c r="F21" s="683"/>
      <c r="G21" s="298">
        <f>SUMIF($B$11:$B$19,"на базі ВНЗ 1 рівня",G$11:G$19)+G$14+G$15+G$16</f>
        <v>18.5</v>
      </c>
      <c r="H21" s="300">
        <f>SUMIF($B$11:$B$19,"на базі ВНЗ 1 рівня",H$11:H$19)+H$14+H$15+H$16</f>
        <v>555</v>
      </c>
      <c r="I21" s="301"/>
      <c r="J21" s="243"/>
      <c r="K21" s="301"/>
      <c r="L21" s="243"/>
      <c r="M21" s="302"/>
      <c r="N21" s="434"/>
      <c r="O21" s="2682"/>
      <c r="P21" s="2683"/>
      <c r="Q21" s="436"/>
      <c r="R21" s="2680"/>
      <c r="S21" s="2681"/>
      <c r="T21" s="436"/>
      <c r="U21" s="100"/>
      <c r="V21" s="435"/>
    </row>
    <row r="22" spans="1:22" ht="17.25" customHeight="1" hidden="1" thickBot="1">
      <c r="A22" s="2718" t="s">
        <v>230</v>
      </c>
      <c r="B22" s="2733"/>
      <c r="C22" s="208"/>
      <c r="D22" s="105"/>
      <c r="E22" s="105"/>
      <c r="F22" s="242"/>
      <c r="G22" s="299">
        <f>G13+G19</f>
        <v>3</v>
      </c>
      <c r="H22" s="299">
        <f aca="true" t="shared" si="3" ref="H22:M22">H13+H19</f>
        <v>90</v>
      </c>
      <c r="I22" s="299">
        <v>8</v>
      </c>
      <c r="J22" s="299">
        <v>4</v>
      </c>
      <c r="K22" s="299">
        <f t="shared" si="3"/>
        <v>0</v>
      </c>
      <c r="L22" s="299">
        <f t="shared" si="3"/>
        <v>4</v>
      </c>
      <c r="M22" s="684">
        <f t="shared" si="3"/>
        <v>82</v>
      </c>
      <c r="N22" s="254">
        <v>4</v>
      </c>
      <c r="O22" s="3015">
        <f aca="true" t="shared" si="4" ref="O22:T22">O20</f>
        <v>0</v>
      </c>
      <c r="P22" s="3016"/>
      <c r="Q22" s="433">
        <f t="shared" si="4"/>
        <v>0</v>
      </c>
      <c r="R22" s="3015">
        <f t="shared" si="4"/>
        <v>0</v>
      </c>
      <c r="S22" s="3016"/>
      <c r="T22" s="433">
        <f t="shared" si="4"/>
        <v>0</v>
      </c>
      <c r="U22" s="437">
        <v>4</v>
      </c>
      <c r="V22" s="421"/>
    </row>
    <row r="23" spans="1:22" ht="18.75" customHeight="1" hidden="1" thickBot="1">
      <c r="A23" s="2686" t="s">
        <v>82</v>
      </c>
      <c r="B23" s="2687"/>
      <c r="C23" s="2687"/>
      <c r="D23" s="2687"/>
      <c r="E23" s="2687"/>
      <c r="F23" s="2687"/>
      <c r="G23" s="2687"/>
      <c r="H23" s="2687"/>
      <c r="I23" s="2687"/>
      <c r="J23" s="2687"/>
      <c r="K23" s="2687"/>
      <c r="L23" s="2687"/>
      <c r="M23" s="2687"/>
      <c r="N23" s="2687"/>
      <c r="O23" s="2687"/>
      <c r="P23" s="2687"/>
      <c r="Q23" s="2687"/>
      <c r="R23" s="2687"/>
      <c r="S23" s="2687"/>
      <c r="T23" s="2687"/>
      <c r="U23" s="2687"/>
      <c r="V23" s="2688"/>
    </row>
    <row r="24" spans="1:23" ht="18.75" customHeight="1" hidden="1">
      <c r="A24" s="269" t="s">
        <v>146</v>
      </c>
      <c r="B24" s="217" t="s">
        <v>161</v>
      </c>
      <c r="C24" s="265"/>
      <c r="D24" s="110"/>
      <c r="E24" s="110"/>
      <c r="F24" s="267"/>
      <c r="G24" s="295">
        <v>3</v>
      </c>
      <c r="H24" s="281">
        <f aca="true" t="shared" si="5" ref="H24:H53">$G24*30</f>
        <v>90</v>
      </c>
      <c r="I24" s="111"/>
      <c r="J24" s="112"/>
      <c r="K24" s="113"/>
      <c r="L24" s="112"/>
      <c r="M24" s="257"/>
      <c r="N24" s="259"/>
      <c r="O24" s="2662"/>
      <c r="P24" s="2663"/>
      <c r="Q24" s="197"/>
      <c r="R24" s="2653"/>
      <c r="S24" s="2654"/>
      <c r="T24" s="197"/>
      <c r="U24" s="93"/>
      <c r="V24" s="199"/>
      <c r="W24" s="27" t="s">
        <v>519</v>
      </c>
    </row>
    <row r="25" spans="1:22" ht="18.75" customHeight="1" hidden="1">
      <c r="A25" s="269" t="s">
        <v>147</v>
      </c>
      <c r="B25" s="215" t="s">
        <v>60</v>
      </c>
      <c r="C25" s="265"/>
      <c r="D25" s="110"/>
      <c r="E25" s="110"/>
      <c r="F25" s="267"/>
      <c r="G25" s="294">
        <f>G26+G27</f>
        <v>6.5</v>
      </c>
      <c r="H25" s="289">
        <f>H26+H27</f>
        <v>195</v>
      </c>
      <c r="I25" s="110"/>
      <c r="J25" s="109"/>
      <c r="K25" s="120"/>
      <c r="L25" s="109"/>
      <c r="M25" s="257"/>
      <c r="N25" s="259"/>
      <c r="O25" s="2660"/>
      <c r="P25" s="2661"/>
      <c r="Q25" s="197"/>
      <c r="R25" s="2623"/>
      <c r="S25" s="2624"/>
      <c r="T25" s="197"/>
      <c r="U25" s="93"/>
      <c r="V25" s="199"/>
    </row>
    <row r="26" spans="1:26" ht="18.75" customHeight="1" hidden="1">
      <c r="A26" s="270"/>
      <c r="B26" s="213" t="s">
        <v>55</v>
      </c>
      <c r="C26" s="265"/>
      <c r="D26" s="110"/>
      <c r="E26" s="110"/>
      <c r="F26" s="267"/>
      <c r="G26" s="293">
        <v>3</v>
      </c>
      <c r="H26" s="288">
        <f t="shared" si="5"/>
        <v>90</v>
      </c>
      <c r="I26" s="110"/>
      <c r="J26" s="109"/>
      <c r="K26" s="120"/>
      <c r="L26" s="109"/>
      <c r="M26" s="257"/>
      <c r="N26" s="259"/>
      <c r="O26" s="2660"/>
      <c r="P26" s="2661"/>
      <c r="Q26" s="197"/>
      <c r="R26" s="2623"/>
      <c r="S26" s="2624"/>
      <c r="T26" s="197"/>
      <c r="U26" s="93"/>
      <c r="V26" s="199"/>
      <c r="X26" s="27" t="s">
        <v>516</v>
      </c>
      <c r="Y26" s="27" t="s">
        <v>517</v>
      </c>
      <c r="Z26" s="27" t="s">
        <v>518</v>
      </c>
    </row>
    <row r="27" spans="1:25" s="58" customFormat="1" ht="18.75" customHeight="1" hidden="1">
      <c r="A27" s="269" t="s">
        <v>464</v>
      </c>
      <c r="B27" s="214" t="s">
        <v>56</v>
      </c>
      <c r="C27" s="265">
        <v>5</v>
      </c>
      <c r="D27" s="110"/>
      <c r="E27" s="110"/>
      <c r="F27" s="267"/>
      <c r="G27" s="294">
        <v>3.5</v>
      </c>
      <c r="H27" s="281">
        <f t="shared" si="5"/>
        <v>105</v>
      </c>
      <c r="I27" s="116">
        <v>12</v>
      </c>
      <c r="J27" s="117" t="s">
        <v>116</v>
      </c>
      <c r="K27" s="114" t="s">
        <v>115</v>
      </c>
      <c r="L27" s="96"/>
      <c r="M27" s="257">
        <f>$H27-$I27</f>
        <v>93</v>
      </c>
      <c r="N27" s="260" t="s">
        <v>113</v>
      </c>
      <c r="O27" s="2660"/>
      <c r="P27" s="2661"/>
      <c r="Q27" s="197"/>
      <c r="R27" s="2623"/>
      <c r="S27" s="2624"/>
      <c r="T27" s="197"/>
      <c r="U27" s="93"/>
      <c r="V27" s="199"/>
      <c r="X27" s="58">
        <v>4</v>
      </c>
      <c r="Y27" s="58">
        <v>8</v>
      </c>
    </row>
    <row r="28" spans="1:22" ht="15.75" hidden="1">
      <c r="A28" s="269" t="s">
        <v>148</v>
      </c>
      <c r="B28" s="215" t="s">
        <v>58</v>
      </c>
      <c r="C28" s="265"/>
      <c r="D28" s="110"/>
      <c r="E28" s="110"/>
      <c r="F28" s="267"/>
      <c r="G28" s="294">
        <f>SUM(G$29:G$30)</f>
        <v>16.5</v>
      </c>
      <c r="H28" s="289">
        <f>SUM(H$29:H$30)</f>
        <v>495</v>
      </c>
      <c r="I28" s="110"/>
      <c r="J28" s="109"/>
      <c r="K28" s="120"/>
      <c r="L28" s="109"/>
      <c r="M28" s="257"/>
      <c r="N28" s="259"/>
      <c r="O28" s="2660"/>
      <c r="P28" s="2661"/>
      <c r="Q28" s="197"/>
      <c r="R28" s="2623"/>
      <c r="S28" s="2624"/>
      <c r="T28" s="197"/>
      <c r="U28" s="93"/>
      <c r="V28" s="199"/>
    </row>
    <row r="29" spans="1:22" ht="15.75" hidden="1">
      <c r="A29" s="270"/>
      <c r="B29" s="213" t="s">
        <v>55</v>
      </c>
      <c r="C29" s="265"/>
      <c r="D29" s="110"/>
      <c r="E29" s="110"/>
      <c r="F29" s="267"/>
      <c r="G29" s="296">
        <v>9</v>
      </c>
      <c r="H29" s="288">
        <f t="shared" si="5"/>
        <v>270</v>
      </c>
      <c r="I29" s="110"/>
      <c r="J29" s="109"/>
      <c r="K29" s="120"/>
      <c r="L29" s="109"/>
      <c r="M29" s="257"/>
      <c r="N29" s="259"/>
      <c r="O29" s="2660"/>
      <c r="P29" s="2661"/>
      <c r="Q29" s="197"/>
      <c r="R29" s="2623"/>
      <c r="S29" s="2624"/>
      <c r="T29" s="197"/>
      <c r="U29" s="93"/>
      <c r="V29" s="199"/>
    </row>
    <row r="30" spans="1:26" s="58" customFormat="1" ht="15.75" hidden="1">
      <c r="A30" s="269" t="s">
        <v>149</v>
      </c>
      <c r="B30" s="214" t="s">
        <v>56</v>
      </c>
      <c r="C30" s="265"/>
      <c r="D30" s="110"/>
      <c r="E30" s="110"/>
      <c r="F30" s="267"/>
      <c r="G30" s="297">
        <v>7.5</v>
      </c>
      <c r="H30" s="290">
        <f>SUM(H$31:H$32)</f>
        <v>225</v>
      </c>
      <c r="I30" s="162">
        <f>SUM(I$31:I$32)</f>
        <v>28</v>
      </c>
      <c r="J30" s="117">
        <v>20</v>
      </c>
      <c r="K30" s="121"/>
      <c r="L30" s="117">
        <v>8</v>
      </c>
      <c r="M30" s="257">
        <f>SUM(M$31:M$32)</f>
        <v>197</v>
      </c>
      <c r="N30" s="260"/>
      <c r="O30" s="2660"/>
      <c r="P30" s="2661"/>
      <c r="Q30" s="197"/>
      <c r="R30" s="2623"/>
      <c r="S30" s="2624"/>
      <c r="T30" s="197"/>
      <c r="U30" s="93"/>
      <c r="V30" s="199"/>
      <c r="X30" s="58">
        <v>20</v>
      </c>
      <c r="Z30" s="58">
        <v>8</v>
      </c>
    </row>
    <row r="31" spans="1:22" s="58" customFormat="1" ht="15.75" hidden="1">
      <c r="A31" s="269" t="s">
        <v>276</v>
      </c>
      <c r="B31" s="214" t="s">
        <v>56</v>
      </c>
      <c r="C31" s="265">
        <v>5</v>
      </c>
      <c r="D31" s="110"/>
      <c r="E31" s="110"/>
      <c r="F31" s="267"/>
      <c r="G31" s="297">
        <v>4</v>
      </c>
      <c r="H31" s="281">
        <f t="shared" si="5"/>
        <v>120</v>
      </c>
      <c r="I31" s="116">
        <v>16</v>
      </c>
      <c r="J31" s="114" t="s">
        <v>125</v>
      </c>
      <c r="K31" s="121"/>
      <c r="L31" s="114" t="s">
        <v>333</v>
      </c>
      <c r="M31" s="257">
        <f>$H31-$I31</f>
        <v>104</v>
      </c>
      <c r="N31" s="260" t="s">
        <v>465</v>
      </c>
      <c r="O31" s="2660"/>
      <c r="P31" s="2661"/>
      <c r="Q31" s="197"/>
      <c r="R31" s="2623"/>
      <c r="S31" s="2624"/>
      <c r="T31" s="197"/>
      <c r="U31" s="93"/>
      <c r="V31" s="199"/>
    </row>
    <row r="32" spans="1:22" s="58" customFormat="1" ht="15.75" hidden="1">
      <c r="A32" s="269" t="s">
        <v>277</v>
      </c>
      <c r="B32" s="214" t="s">
        <v>56</v>
      </c>
      <c r="C32" s="265">
        <v>6</v>
      </c>
      <c r="D32" s="110"/>
      <c r="E32" s="110"/>
      <c r="F32" s="267"/>
      <c r="G32" s="297">
        <v>3.5</v>
      </c>
      <c r="H32" s="281">
        <f t="shared" si="5"/>
        <v>105</v>
      </c>
      <c r="I32" s="116">
        <v>12</v>
      </c>
      <c r="J32" s="114" t="s">
        <v>127</v>
      </c>
      <c r="K32" s="121"/>
      <c r="L32" s="114" t="s">
        <v>333</v>
      </c>
      <c r="M32" s="257">
        <f>$H32-$I32</f>
        <v>93</v>
      </c>
      <c r="N32" s="260"/>
      <c r="O32" s="2609" t="s">
        <v>113</v>
      </c>
      <c r="P32" s="2610"/>
      <c r="Q32" s="197"/>
      <c r="R32" s="2623"/>
      <c r="S32" s="2624"/>
      <c r="T32" s="197"/>
      <c r="U32" s="93"/>
      <c r="V32" s="199"/>
    </row>
    <row r="33" spans="1:22" ht="31.5" hidden="1">
      <c r="A33" s="269" t="s">
        <v>150</v>
      </c>
      <c r="B33" s="215" t="s">
        <v>64</v>
      </c>
      <c r="C33" s="265"/>
      <c r="D33" s="110"/>
      <c r="E33" s="110"/>
      <c r="F33" s="267"/>
      <c r="G33" s="297">
        <f>SUM(G$34:G$35)</f>
        <v>8</v>
      </c>
      <c r="H33" s="290">
        <f>SUM(H$34:H$35)</f>
        <v>240</v>
      </c>
      <c r="I33" s="110"/>
      <c r="J33" s="109"/>
      <c r="K33" s="120"/>
      <c r="L33" s="109"/>
      <c r="M33" s="257"/>
      <c r="N33" s="259"/>
      <c r="O33" s="2660"/>
      <c r="P33" s="2661"/>
      <c r="Q33" s="197"/>
      <c r="R33" s="2623"/>
      <c r="S33" s="2624"/>
      <c r="T33" s="197"/>
      <c r="U33" s="93"/>
      <c r="V33" s="199"/>
    </row>
    <row r="34" spans="1:22" ht="15.75" hidden="1">
      <c r="A34" s="270"/>
      <c r="B34" s="213" t="s">
        <v>55</v>
      </c>
      <c r="C34" s="265"/>
      <c r="D34" s="110"/>
      <c r="E34" s="110"/>
      <c r="F34" s="267"/>
      <c r="G34" s="296">
        <v>5.5</v>
      </c>
      <c r="H34" s="288">
        <f t="shared" si="5"/>
        <v>165</v>
      </c>
      <c r="I34" s="110"/>
      <c r="J34" s="109"/>
      <c r="K34" s="120"/>
      <c r="L34" s="109"/>
      <c r="M34" s="257"/>
      <c r="N34" s="259"/>
      <c r="O34" s="2660"/>
      <c r="P34" s="2661"/>
      <c r="Q34" s="197"/>
      <c r="R34" s="2623"/>
      <c r="S34" s="2624"/>
      <c r="T34" s="197"/>
      <c r="U34" s="93"/>
      <c r="V34" s="199"/>
    </row>
    <row r="35" spans="1:24" s="58" customFormat="1" ht="15.75" hidden="1">
      <c r="A35" s="269" t="s">
        <v>278</v>
      </c>
      <c r="B35" s="214" t="s">
        <v>56</v>
      </c>
      <c r="C35" s="265">
        <v>5</v>
      </c>
      <c r="D35" s="110"/>
      <c r="E35" s="110"/>
      <c r="F35" s="267"/>
      <c r="G35" s="297">
        <v>2.5</v>
      </c>
      <c r="H35" s="281">
        <f t="shared" si="5"/>
        <v>75</v>
      </c>
      <c r="I35" s="116">
        <v>4</v>
      </c>
      <c r="J35" s="114" t="s">
        <v>116</v>
      </c>
      <c r="K35" s="121"/>
      <c r="L35" s="96"/>
      <c r="M35" s="257">
        <f>$H35-$I35</f>
        <v>71</v>
      </c>
      <c r="N35" s="260" t="s">
        <v>116</v>
      </c>
      <c r="O35" s="2660"/>
      <c r="P35" s="2661"/>
      <c r="Q35" s="197"/>
      <c r="R35" s="2623"/>
      <c r="S35" s="2624"/>
      <c r="T35" s="197"/>
      <c r="U35" s="93"/>
      <c r="V35" s="199"/>
      <c r="X35" s="58">
        <v>4</v>
      </c>
    </row>
    <row r="36" spans="1:22" ht="15.75" hidden="1">
      <c r="A36" s="269" t="s">
        <v>151</v>
      </c>
      <c r="B36" s="215" t="s">
        <v>62</v>
      </c>
      <c r="C36" s="265"/>
      <c r="D36" s="110"/>
      <c r="E36" s="110"/>
      <c r="F36" s="267"/>
      <c r="G36" s="297">
        <f>SUM(G$37:G$38)</f>
        <v>8.5</v>
      </c>
      <c r="H36" s="290">
        <f>SUM(H$37:H$38)</f>
        <v>255</v>
      </c>
      <c r="I36" s="120"/>
      <c r="J36" s="109"/>
      <c r="K36" s="120"/>
      <c r="L36" s="109"/>
      <c r="M36" s="257"/>
      <c r="N36" s="259"/>
      <c r="O36" s="2660"/>
      <c r="P36" s="2661"/>
      <c r="Q36" s="197"/>
      <c r="R36" s="2623"/>
      <c r="S36" s="2624"/>
      <c r="T36" s="197"/>
      <c r="U36" s="93"/>
      <c r="V36" s="199"/>
    </row>
    <row r="37" spans="1:22" ht="15.75" hidden="1">
      <c r="A37" s="270"/>
      <c r="B37" s="213" t="s">
        <v>55</v>
      </c>
      <c r="C37" s="265"/>
      <c r="D37" s="110"/>
      <c r="E37" s="110"/>
      <c r="F37" s="267"/>
      <c r="G37" s="296">
        <v>3.5</v>
      </c>
      <c r="H37" s="288">
        <f t="shared" si="5"/>
        <v>105</v>
      </c>
      <c r="I37" s="120"/>
      <c r="J37" s="109"/>
      <c r="K37" s="120"/>
      <c r="L37" s="109"/>
      <c r="M37" s="257"/>
      <c r="N37" s="259"/>
      <c r="O37" s="2660"/>
      <c r="P37" s="2661"/>
      <c r="Q37" s="197"/>
      <c r="R37" s="2623"/>
      <c r="S37" s="2624"/>
      <c r="T37" s="197"/>
      <c r="U37" s="93"/>
      <c r="V37" s="199"/>
    </row>
    <row r="38" spans="1:26" s="58" customFormat="1" ht="15.75" hidden="1">
      <c r="A38" s="269" t="s">
        <v>152</v>
      </c>
      <c r="B38" s="214" t="s">
        <v>56</v>
      </c>
      <c r="C38" s="218">
        <v>7</v>
      </c>
      <c r="D38" s="110"/>
      <c r="E38" s="110"/>
      <c r="F38" s="267"/>
      <c r="G38" s="297">
        <v>5</v>
      </c>
      <c r="H38" s="281">
        <f t="shared" si="5"/>
        <v>150</v>
      </c>
      <c r="I38" s="117">
        <v>10</v>
      </c>
      <c r="J38" s="114" t="s">
        <v>127</v>
      </c>
      <c r="K38" s="121"/>
      <c r="L38" s="114" t="s">
        <v>128</v>
      </c>
      <c r="M38" s="257">
        <f>$H38-$I38</f>
        <v>140</v>
      </c>
      <c r="N38" s="260"/>
      <c r="O38" s="2660"/>
      <c r="P38" s="2661"/>
      <c r="Q38" s="229" t="s">
        <v>263</v>
      </c>
      <c r="R38" s="2623"/>
      <c r="S38" s="2624"/>
      <c r="T38" s="197"/>
      <c r="U38" s="93"/>
      <c r="V38" s="199"/>
      <c r="X38" s="58">
        <v>8</v>
      </c>
      <c r="Z38" s="58">
        <v>2</v>
      </c>
    </row>
    <row r="39" spans="1:22" ht="31.5" hidden="1">
      <c r="A39" s="269" t="s">
        <v>153</v>
      </c>
      <c r="B39" s="216" t="s">
        <v>159</v>
      </c>
      <c r="C39" s="265"/>
      <c r="D39" s="110"/>
      <c r="E39" s="110"/>
      <c r="F39" s="267"/>
      <c r="G39" s="297">
        <f>SUM(G$40:G$42)</f>
        <v>4</v>
      </c>
      <c r="H39" s="290">
        <f>SUM(H$40:H$42)</f>
        <v>120</v>
      </c>
      <c r="I39" s="111"/>
      <c r="J39" s="112"/>
      <c r="K39" s="113"/>
      <c r="L39" s="112"/>
      <c r="M39" s="257"/>
      <c r="N39" s="259"/>
      <c r="O39" s="2660"/>
      <c r="P39" s="2661"/>
      <c r="Q39" s="197"/>
      <c r="R39" s="2623"/>
      <c r="S39" s="2624"/>
      <c r="T39" s="197"/>
      <c r="U39" s="93"/>
      <c r="V39" s="199"/>
    </row>
    <row r="40" spans="1:22" ht="20.25" customHeight="1" hidden="1">
      <c r="A40" s="269"/>
      <c r="B40" s="213" t="s">
        <v>158</v>
      </c>
      <c r="C40" s="265"/>
      <c r="D40" s="110"/>
      <c r="E40" s="110"/>
      <c r="F40" s="267"/>
      <c r="G40" s="296">
        <v>2</v>
      </c>
      <c r="H40" s="288">
        <f t="shared" si="5"/>
        <v>60</v>
      </c>
      <c r="I40" s="111"/>
      <c r="J40" s="112"/>
      <c r="K40" s="113"/>
      <c r="L40" s="112"/>
      <c r="M40" s="257"/>
      <c r="N40" s="259"/>
      <c r="O40" s="2660"/>
      <c r="P40" s="2661"/>
      <c r="Q40" s="197"/>
      <c r="R40" s="2623"/>
      <c r="S40" s="2624"/>
      <c r="T40" s="197"/>
      <c r="U40" s="93"/>
      <c r="V40" s="199"/>
    </row>
    <row r="41" spans="1:22" ht="15.75" hidden="1">
      <c r="A41" s="269"/>
      <c r="B41" s="213" t="s">
        <v>160</v>
      </c>
      <c r="C41" s="265"/>
      <c r="D41" s="110"/>
      <c r="E41" s="110"/>
      <c r="F41" s="267"/>
      <c r="G41" s="296">
        <v>0.5</v>
      </c>
      <c r="H41" s="288">
        <f t="shared" si="5"/>
        <v>15</v>
      </c>
      <c r="I41" s="111"/>
      <c r="J41" s="112"/>
      <c r="K41" s="113"/>
      <c r="L41" s="112"/>
      <c r="M41" s="257"/>
      <c r="N41" s="259"/>
      <c r="O41" s="2660"/>
      <c r="P41" s="2661"/>
      <c r="Q41" s="197"/>
      <c r="R41" s="2623"/>
      <c r="S41" s="2624"/>
      <c r="T41" s="197"/>
      <c r="U41" s="93"/>
      <c r="V41" s="199"/>
    </row>
    <row r="42" spans="1:24" s="58" customFormat="1" ht="15.75" hidden="1">
      <c r="A42" s="269" t="s">
        <v>165</v>
      </c>
      <c r="B42" s="214" t="s">
        <v>56</v>
      </c>
      <c r="C42" s="218">
        <v>9</v>
      </c>
      <c r="D42" s="110"/>
      <c r="E42" s="110"/>
      <c r="F42" s="267"/>
      <c r="G42" s="297">
        <v>1.5</v>
      </c>
      <c r="H42" s="281">
        <f t="shared" si="5"/>
        <v>45</v>
      </c>
      <c r="I42" s="396">
        <v>4</v>
      </c>
      <c r="J42" s="397" t="s">
        <v>116</v>
      </c>
      <c r="K42" s="117"/>
      <c r="L42" s="96"/>
      <c r="M42" s="257">
        <f>$H42-$I42</f>
        <v>41</v>
      </c>
      <c r="N42" s="259"/>
      <c r="O42" s="2660"/>
      <c r="P42" s="2661"/>
      <c r="Q42" s="197"/>
      <c r="R42" s="2623"/>
      <c r="S42" s="2624"/>
      <c r="T42" s="682" t="s">
        <v>116</v>
      </c>
      <c r="U42" s="123"/>
      <c r="V42" s="199"/>
      <c r="X42" s="58">
        <v>4</v>
      </c>
    </row>
    <row r="43" spans="1:22" s="58" customFormat="1" ht="31.5" hidden="1">
      <c r="A43" s="269"/>
      <c r="B43" s="215" t="s">
        <v>90</v>
      </c>
      <c r="C43" s="218"/>
      <c r="D43" s="109"/>
      <c r="E43" s="109"/>
      <c r="F43" s="219"/>
      <c r="G43" s="294">
        <f>H43/30</f>
        <v>3</v>
      </c>
      <c r="H43" s="291">
        <v>90</v>
      </c>
      <c r="I43" s="111"/>
      <c r="J43" s="112"/>
      <c r="K43" s="113"/>
      <c r="L43" s="112"/>
      <c r="M43" s="223"/>
      <c r="N43" s="225"/>
      <c r="O43" s="2660"/>
      <c r="P43" s="2661"/>
      <c r="Q43" s="197"/>
      <c r="R43" s="2623"/>
      <c r="S43" s="2624"/>
      <c r="T43" s="197"/>
      <c r="U43" s="93"/>
      <c r="V43" s="199"/>
    </row>
    <row r="44" spans="1:22" s="58" customFormat="1" ht="15.75" hidden="1">
      <c r="A44" s="269"/>
      <c r="B44" s="213" t="s">
        <v>55</v>
      </c>
      <c r="C44" s="218"/>
      <c r="D44" s="109"/>
      <c r="E44" s="109"/>
      <c r="F44" s="219"/>
      <c r="G44" s="394">
        <f>H44/30</f>
        <v>1</v>
      </c>
      <c r="H44" s="388">
        <v>30</v>
      </c>
      <c r="I44" s="111"/>
      <c r="J44" s="112"/>
      <c r="K44" s="113"/>
      <c r="L44" s="112"/>
      <c r="M44" s="223"/>
      <c r="N44" s="225"/>
      <c r="O44" s="2660"/>
      <c r="P44" s="2661"/>
      <c r="Q44" s="197"/>
      <c r="R44" s="2623"/>
      <c r="S44" s="2624"/>
      <c r="T44" s="197"/>
      <c r="U44" s="93"/>
      <c r="V44" s="199"/>
    </row>
    <row r="45" spans="1:24" s="58" customFormat="1" ht="15.75" hidden="1">
      <c r="A45" s="269"/>
      <c r="B45" s="232" t="s">
        <v>56</v>
      </c>
      <c r="C45" s="444">
        <v>9</v>
      </c>
      <c r="D45" s="118"/>
      <c r="E45" s="118"/>
      <c r="F45" s="233"/>
      <c r="G45" s="395">
        <f>H45/30</f>
        <v>2</v>
      </c>
      <c r="H45" s="393">
        <v>60</v>
      </c>
      <c r="I45" s="119">
        <v>4</v>
      </c>
      <c r="J45" s="182" t="s">
        <v>116</v>
      </c>
      <c r="K45" s="153"/>
      <c r="L45" s="104"/>
      <c r="M45" s="439">
        <f>H45-I45</f>
        <v>56</v>
      </c>
      <c r="N45" s="225"/>
      <c r="O45" s="2660"/>
      <c r="P45" s="2661"/>
      <c r="Q45" s="197"/>
      <c r="R45" s="2623"/>
      <c r="S45" s="2624"/>
      <c r="T45" s="229" t="s">
        <v>116</v>
      </c>
      <c r="U45" s="93"/>
      <c r="V45" s="199"/>
      <c r="X45" s="58">
        <v>4</v>
      </c>
    </row>
    <row r="46" spans="1:22" ht="15.75" hidden="1">
      <c r="A46" s="269" t="s">
        <v>154</v>
      </c>
      <c r="B46" s="215" t="s">
        <v>57</v>
      </c>
      <c r="C46" s="265"/>
      <c r="D46" s="1123"/>
      <c r="E46" s="1123"/>
      <c r="F46" s="1184"/>
      <c r="G46" s="752">
        <f>SUM(G$47:G$48)</f>
        <v>11</v>
      </c>
      <c r="H46" s="1160">
        <f>SUM(H$47:H$48)</f>
        <v>330</v>
      </c>
      <c r="I46" s="1161"/>
      <c r="J46" s="787"/>
      <c r="K46" s="1161"/>
      <c r="L46" s="787"/>
      <c r="M46" s="775"/>
      <c r="N46" s="1162"/>
      <c r="O46" s="2660"/>
      <c r="P46" s="2661"/>
      <c r="Q46" s="1185"/>
      <c r="R46" s="2623"/>
      <c r="S46" s="2624"/>
      <c r="T46" s="1185"/>
      <c r="U46" s="749"/>
      <c r="V46" s="750"/>
    </row>
    <row r="47" spans="1:22" ht="16.5" hidden="1" thickBot="1">
      <c r="A47" s="270"/>
      <c r="B47" s="213" t="s">
        <v>55</v>
      </c>
      <c r="C47" s="265"/>
      <c r="D47" s="1123"/>
      <c r="E47" s="1123"/>
      <c r="F47" s="1184"/>
      <c r="G47" s="762">
        <v>5.5</v>
      </c>
      <c r="H47" s="1163">
        <f t="shared" si="5"/>
        <v>165</v>
      </c>
      <c r="I47" s="1161"/>
      <c r="J47" s="787"/>
      <c r="K47" s="1161"/>
      <c r="L47" s="787"/>
      <c r="M47" s="775"/>
      <c r="N47" s="1162"/>
      <c r="O47" s="2660"/>
      <c r="P47" s="2661"/>
      <c r="Q47" s="1185"/>
      <c r="R47" s="2623"/>
      <c r="S47" s="2624"/>
      <c r="T47" s="1185"/>
      <c r="U47" s="749"/>
      <c r="V47" s="750"/>
    </row>
    <row r="48" spans="1:25" s="58" customFormat="1" ht="15.75" hidden="1">
      <c r="A48" s="269" t="s">
        <v>155</v>
      </c>
      <c r="B48" s="214" t="s">
        <v>56</v>
      </c>
      <c r="C48" s="265"/>
      <c r="D48" s="1123"/>
      <c r="E48" s="1123"/>
      <c r="F48" s="1184"/>
      <c r="G48" s="752">
        <v>5.5</v>
      </c>
      <c r="H48" s="1160">
        <f>SUM(H$49:H$50)</f>
        <v>165</v>
      </c>
      <c r="I48" s="1164">
        <f>SUM(I$49:I$50)</f>
        <v>28</v>
      </c>
      <c r="J48" s="743">
        <v>16</v>
      </c>
      <c r="K48" s="1165">
        <v>12</v>
      </c>
      <c r="L48" s="742"/>
      <c r="M48" s="775">
        <f>SUM(M$49:M$50)</f>
        <v>137</v>
      </c>
      <c r="N48" s="774"/>
      <c r="O48" s="2660"/>
      <c r="P48" s="2661"/>
      <c r="Q48" s="1185"/>
      <c r="R48" s="2623"/>
      <c r="S48" s="2624"/>
      <c r="T48" s="1185"/>
      <c r="U48" s="749"/>
      <c r="V48" s="750"/>
      <c r="X48" s="58">
        <v>16</v>
      </c>
      <c r="Y48" s="58">
        <v>12</v>
      </c>
    </row>
    <row r="49" spans="1:22" s="58" customFormat="1" ht="15.75" hidden="1">
      <c r="A49" s="269" t="s">
        <v>166</v>
      </c>
      <c r="B49" s="214" t="s">
        <v>56</v>
      </c>
      <c r="C49" s="265"/>
      <c r="D49" s="1171">
        <v>5</v>
      </c>
      <c r="E49" s="1123"/>
      <c r="F49" s="1184"/>
      <c r="G49" s="752">
        <v>3</v>
      </c>
      <c r="H49" s="1159">
        <f t="shared" si="5"/>
        <v>90</v>
      </c>
      <c r="I49" s="1124">
        <v>14</v>
      </c>
      <c r="J49" s="742" t="s">
        <v>127</v>
      </c>
      <c r="K49" s="1165" t="s">
        <v>126</v>
      </c>
      <c r="L49" s="742"/>
      <c r="M49" s="775">
        <f>$H49-$I49</f>
        <v>76</v>
      </c>
      <c r="N49" s="774" t="s">
        <v>129</v>
      </c>
      <c r="O49" s="2660"/>
      <c r="P49" s="2661"/>
      <c r="Q49" s="1185"/>
      <c r="R49" s="2623"/>
      <c r="S49" s="2624"/>
      <c r="T49" s="1185"/>
      <c r="U49" s="749"/>
      <c r="V49" s="750"/>
    </row>
    <row r="50" spans="1:22" s="58" customFormat="1" ht="15.75" hidden="1">
      <c r="A50" s="269" t="s">
        <v>167</v>
      </c>
      <c r="B50" s="214" t="s">
        <v>56</v>
      </c>
      <c r="C50" s="218">
        <v>6</v>
      </c>
      <c r="D50" s="1123"/>
      <c r="E50" s="1123"/>
      <c r="F50" s="1184"/>
      <c r="G50" s="752">
        <v>2.5</v>
      </c>
      <c r="H50" s="1159">
        <f t="shared" si="5"/>
        <v>75</v>
      </c>
      <c r="I50" s="1124">
        <v>14</v>
      </c>
      <c r="J50" s="742" t="s">
        <v>127</v>
      </c>
      <c r="K50" s="1165" t="s">
        <v>126</v>
      </c>
      <c r="L50" s="742"/>
      <c r="M50" s="775">
        <f>$H50-$I50</f>
        <v>61</v>
      </c>
      <c r="N50" s="774"/>
      <c r="O50" s="2609" t="s">
        <v>129</v>
      </c>
      <c r="P50" s="2610"/>
      <c r="Q50" s="1185"/>
      <c r="R50" s="2623"/>
      <c r="S50" s="2624"/>
      <c r="T50" s="1185"/>
      <c r="U50" s="749"/>
      <c r="V50" s="750"/>
    </row>
    <row r="51" spans="1:22" ht="15.75" hidden="1">
      <c r="A51" s="269" t="s">
        <v>156</v>
      </c>
      <c r="B51" s="215" t="s">
        <v>59</v>
      </c>
      <c r="C51" s="265"/>
      <c r="D51" s="1123"/>
      <c r="E51" s="1123"/>
      <c r="F51" s="1184"/>
      <c r="G51" s="1186">
        <f>SUM(G$52:G$53)</f>
        <v>5</v>
      </c>
      <c r="H51" s="741">
        <f>SUM(H$52:H$53)</f>
        <v>150</v>
      </c>
      <c r="I51" s="1123"/>
      <c r="J51" s="787"/>
      <c r="K51" s="1161"/>
      <c r="L51" s="787"/>
      <c r="M51" s="775"/>
      <c r="N51" s="1162"/>
      <c r="O51" s="2660"/>
      <c r="P51" s="2661"/>
      <c r="Q51" s="1185"/>
      <c r="R51" s="2623"/>
      <c r="S51" s="2624"/>
      <c r="T51" s="1185"/>
      <c r="U51" s="749"/>
      <c r="V51" s="750"/>
    </row>
    <row r="52" spans="1:22" ht="15.75" hidden="1">
      <c r="A52" s="270"/>
      <c r="B52" s="213" t="s">
        <v>55</v>
      </c>
      <c r="C52" s="265"/>
      <c r="D52" s="1123"/>
      <c r="E52" s="1123"/>
      <c r="F52" s="1184"/>
      <c r="G52" s="762">
        <v>2.5</v>
      </c>
      <c r="H52" s="1163">
        <f t="shared" si="5"/>
        <v>75</v>
      </c>
      <c r="I52" s="1123"/>
      <c r="J52" s="787"/>
      <c r="K52" s="1161"/>
      <c r="L52" s="787"/>
      <c r="M52" s="775"/>
      <c r="N52" s="1162"/>
      <c r="O52" s="2660"/>
      <c r="P52" s="2661"/>
      <c r="Q52" s="1185"/>
      <c r="R52" s="2623"/>
      <c r="S52" s="2624"/>
      <c r="T52" s="1185"/>
      <c r="U52" s="749"/>
      <c r="V52" s="750"/>
    </row>
    <row r="53" spans="1:24" s="58" customFormat="1" ht="16.5" hidden="1" thickBot="1">
      <c r="A53" s="273" t="s">
        <v>279</v>
      </c>
      <c r="B53" s="232" t="s">
        <v>56</v>
      </c>
      <c r="C53" s="443">
        <v>5</v>
      </c>
      <c r="D53" s="1187"/>
      <c r="E53" s="1187"/>
      <c r="F53" s="1188"/>
      <c r="G53" s="1233">
        <v>2.5</v>
      </c>
      <c r="H53" s="1234">
        <f t="shared" si="5"/>
        <v>75</v>
      </c>
      <c r="I53" s="1189">
        <v>4</v>
      </c>
      <c r="J53" s="1190">
        <v>4</v>
      </c>
      <c r="K53" s="1191"/>
      <c r="L53" s="1190"/>
      <c r="M53" s="1192">
        <f>$H53-$I53</f>
        <v>71</v>
      </c>
      <c r="N53" s="1193" t="s">
        <v>116</v>
      </c>
      <c r="O53" s="2660"/>
      <c r="P53" s="2661"/>
      <c r="Q53" s="1195"/>
      <c r="R53" s="2623"/>
      <c r="S53" s="2624"/>
      <c r="T53" s="1195"/>
      <c r="U53" s="1196"/>
      <c r="V53" s="1194"/>
      <c r="X53" s="58">
        <v>4</v>
      </c>
    </row>
    <row r="54" spans="1:22" ht="17.25" customHeight="1" hidden="1" thickBot="1">
      <c r="A54" s="2755" t="s">
        <v>462</v>
      </c>
      <c r="B54" s="2756"/>
      <c r="C54" s="208"/>
      <c r="D54" s="1197"/>
      <c r="E54" s="1197"/>
      <c r="F54" s="1198"/>
      <c r="G54" s="1199">
        <f>G$24+G$25+G$28+G$33+G$36+G$39+G$46+G$51+G43</f>
        <v>65.5</v>
      </c>
      <c r="H54" s="1199">
        <f>H$24+H$25+H$28+H$33+H$36+H$39+H$46+H$51+H43</f>
        <v>1965</v>
      </c>
      <c r="I54" s="1200"/>
      <c r="J54" s="1200"/>
      <c r="K54" s="1200"/>
      <c r="L54" s="1200"/>
      <c r="M54" s="1201"/>
      <c r="N54" s="1202"/>
      <c r="O54" s="2682"/>
      <c r="P54" s="2683"/>
      <c r="Q54" s="1203"/>
      <c r="R54" s="2680"/>
      <c r="S54" s="2681"/>
      <c r="T54" s="1203"/>
      <c r="U54" s="892"/>
      <c r="V54" s="890"/>
    </row>
    <row r="55" spans="1:26" ht="18" customHeight="1" hidden="1" thickBot="1">
      <c r="A55" s="2718" t="s">
        <v>79</v>
      </c>
      <c r="B55" s="2719"/>
      <c r="C55" s="208"/>
      <c r="D55" s="1197"/>
      <c r="E55" s="1197"/>
      <c r="F55" s="1198"/>
      <c r="G55" s="1204">
        <f>SUMIF($B$24:$B$53,"на базі ВНЗ 1 рівня",G$24:G$53)+G$24+G$40+G$41</f>
        <v>35.5</v>
      </c>
      <c r="H55" s="1205">
        <f>SUMIF($B$24:$B$53,"на базі ВНЗ 1 рівня",H$24:H$53)+H$24+H$40+H$41</f>
        <v>1065</v>
      </c>
      <c r="I55" s="1206"/>
      <c r="J55" s="1053"/>
      <c r="K55" s="1206"/>
      <c r="L55" s="1053"/>
      <c r="M55" s="1207"/>
      <c r="N55" s="1202"/>
      <c r="O55" s="2682"/>
      <c r="P55" s="2683"/>
      <c r="Q55" s="1203"/>
      <c r="R55" s="2680"/>
      <c r="S55" s="2681"/>
      <c r="T55" s="1203"/>
      <c r="U55" s="892"/>
      <c r="V55" s="890"/>
      <c r="X55" s="27">
        <f>SUM(X27:X54)</f>
        <v>64</v>
      </c>
      <c r="Y55" s="27">
        <f>SUM(Y27:Y54)</f>
        <v>20</v>
      </c>
      <c r="Z55" s="27">
        <f>SUM(Z27:Z54)</f>
        <v>10</v>
      </c>
    </row>
    <row r="56" spans="1:22" ht="20.25" customHeight="1" hidden="1" thickBot="1">
      <c r="A56" s="2753" t="s">
        <v>231</v>
      </c>
      <c r="B56" s="2754"/>
      <c r="C56" s="445"/>
      <c r="D56" s="1208"/>
      <c r="E56" s="1208"/>
      <c r="F56" s="1209"/>
      <c r="G56" s="1210">
        <f>G45+G27+G$30+G$35+G$38+G$42+G$48+G$53</f>
        <v>30</v>
      </c>
      <c r="H56" s="1210">
        <f>H45+H27+H$30+H$35+H$38+H$42+H$48+H$53</f>
        <v>900</v>
      </c>
      <c r="I56" s="1210">
        <f>I45+I27+I$30+I$35+I$38+I$42+I$48+I$53</f>
        <v>94</v>
      </c>
      <c r="J56" s="1211">
        <v>64</v>
      </c>
      <c r="K56" s="1211">
        <v>20</v>
      </c>
      <c r="L56" s="1211">
        <v>10</v>
      </c>
      <c r="M56" s="1212">
        <f>SUM(M27,M30,M35,M38,M42,M48,M53,M45)</f>
        <v>806</v>
      </c>
      <c r="N56" s="1213" t="s">
        <v>466</v>
      </c>
      <c r="O56" s="2580" t="s">
        <v>467</v>
      </c>
      <c r="P56" s="2581"/>
      <c r="Q56" s="1054" t="s">
        <v>263</v>
      </c>
      <c r="R56" s="2580"/>
      <c r="S56" s="2581"/>
      <c r="T56" s="1214" t="s">
        <v>127</v>
      </c>
      <c r="U56" s="1055"/>
      <c r="V56" s="1215"/>
    </row>
    <row r="57" spans="1:22" ht="20.25" customHeight="1" hidden="1" thickBot="1">
      <c r="A57" s="2755" t="s">
        <v>461</v>
      </c>
      <c r="B57" s="2756"/>
      <c r="C57" s="445"/>
      <c r="D57" s="1208"/>
      <c r="E57" s="1208"/>
      <c r="F57" s="1209"/>
      <c r="G57" s="1210">
        <f aca="true" t="shared" si="6" ref="G57:H59">G20+G54</f>
        <v>87</v>
      </c>
      <c r="H57" s="1216">
        <f t="shared" si="6"/>
        <v>2610</v>
      </c>
      <c r="I57" s="1211"/>
      <c r="J57" s="1211"/>
      <c r="K57" s="1211"/>
      <c r="L57" s="1211"/>
      <c r="M57" s="1212"/>
      <c r="N57" s="1213"/>
      <c r="O57" s="2678"/>
      <c r="P57" s="2679"/>
      <c r="Q57" s="1054"/>
      <c r="R57" s="2580"/>
      <c r="S57" s="2581"/>
      <c r="T57" s="1054"/>
      <c r="U57" s="1055"/>
      <c r="V57" s="1215"/>
    </row>
    <row r="58" spans="1:22" ht="20.25" customHeight="1" hidden="1" thickBot="1">
      <c r="A58" s="2718" t="s">
        <v>79</v>
      </c>
      <c r="B58" s="2719"/>
      <c r="C58" s="445"/>
      <c r="D58" s="1208"/>
      <c r="E58" s="1208"/>
      <c r="F58" s="1209"/>
      <c r="G58" s="1204">
        <f t="shared" si="6"/>
        <v>54</v>
      </c>
      <c r="H58" s="1217">
        <f t="shared" si="6"/>
        <v>1620</v>
      </c>
      <c r="I58" s="1211"/>
      <c r="J58" s="1211"/>
      <c r="K58" s="1211"/>
      <c r="L58" s="1211"/>
      <c r="M58" s="1212"/>
      <c r="N58" s="1213"/>
      <c r="O58" s="2678"/>
      <c r="P58" s="2679"/>
      <c r="Q58" s="1054"/>
      <c r="R58" s="2580"/>
      <c r="S58" s="2581"/>
      <c r="T58" s="1054"/>
      <c r="U58" s="1055"/>
      <c r="V58" s="1215"/>
    </row>
    <row r="59" spans="1:22" ht="20.25" customHeight="1" hidden="1" thickBot="1">
      <c r="A59" s="2718" t="s">
        <v>459</v>
      </c>
      <c r="B59" s="2733"/>
      <c r="C59" s="208"/>
      <c r="D59" s="1197"/>
      <c r="E59" s="1197"/>
      <c r="F59" s="1198"/>
      <c r="G59" s="1218">
        <f t="shared" si="6"/>
        <v>33</v>
      </c>
      <c r="H59" s="1219">
        <f t="shared" si="6"/>
        <v>990</v>
      </c>
      <c r="I59" s="1220">
        <f>I22+I56</f>
        <v>102</v>
      </c>
      <c r="J59" s="1220">
        <f>J22+J56</f>
        <v>68</v>
      </c>
      <c r="K59" s="1220">
        <f>K22+K56</f>
        <v>20</v>
      </c>
      <c r="L59" s="1220">
        <f>L22+L56</f>
        <v>14</v>
      </c>
      <c r="M59" s="1220">
        <f>M22+M56</f>
        <v>888</v>
      </c>
      <c r="N59" s="1213" t="s">
        <v>468</v>
      </c>
      <c r="O59" s="2580" t="s">
        <v>467</v>
      </c>
      <c r="P59" s="2581"/>
      <c r="Q59" s="1054" t="s">
        <v>263</v>
      </c>
      <c r="R59" s="2580"/>
      <c r="S59" s="2581"/>
      <c r="T59" s="1214" t="s">
        <v>127</v>
      </c>
      <c r="U59" s="1221"/>
      <c r="V59" s="1043"/>
    </row>
    <row r="60" spans="1:22" ht="20.25" customHeight="1" thickBot="1">
      <c r="A60" s="2720" t="s">
        <v>162</v>
      </c>
      <c r="B60" s="3017"/>
      <c r="C60" s="3017"/>
      <c r="D60" s="3017"/>
      <c r="E60" s="3017"/>
      <c r="F60" s="3017"/>
      <c r="G60" s="3017"/>
      <c r="H60" s="3017"/>
      <c r="I60" s="3017"/>
      <c r="J60" s="3017"/>
      <c r="K60" s="3017"/>
      <c r="L60" s="3017"/>
      <c r="M60" s="3017"/>
      <c r="N60" s="3017"/>
      <c r="O60" s="3017"/>
      <c r="P60" s="3017"/>
      <c r="Q60" s="3017"/>
      <c r="R60" s="3017"/>
      <c r="S60" s="3017"/>
      <c r="T60" s="3017"/>
      <c r="U60" s="3017"/>
      <c r="V60" s="3018"/>
    </row>
    <row r="61" spans="1:34" ht="20.25" customHeight="1" thickBot="1">
      <c r="A61" s="2720" t="s">
        <v>325</v>
      </c>
      <c r="B61" s="3017"/>
      <c r="C61" s="3017"/>
      <c r="D61" s="3017"/>
      <c r="E61" s="3017"/>
      <c r="F61" s="3017"/>
      <c r="G61" s="3017"/>
      <c r="H61" s="3017"/>
      <c r="I61" s="3017"/>
      <c r="J61" s="3017"/>
      <c r="K61" s="3017"/>
      <c r="L61" s="3017"/>
      <c r="M61" s="3017"/>
      <c r="N61" s="3017"/>
      <c r="O61" s="3017"/>
      <c r="P61" s="3017"/>
      <c r="Q61" s="3017"/>
      <c r="R61" s="3017"/>
      <c r="S61" s="3017"/>
      <c r="T61" s="3017"/>
      <c r="U61" s="3017"/>
      <c r="V61" s="3018"/>
      <c r="X61" s="2879" t="s">
        <v>30</v>
      </c>
      <c r="Y61" s="2879"/>
      <c r="Z61" s="2879"/>
      <c r="AA61" s="2879"/>
      <c r="AB61" s="2879" t="s">
        <v>31</v>
      </c>
      <c r="AC61" s="2879"/>
      <c r="AD61" s="2879"/>
      <c r="AE61" s="2879"/>
      <c r="AF61" s="1263"/>
      <c r="AG61" s="1263" t="s">
        <v>525</v>
      </c>
      <c r="AH61" s="1263" t="s">
        <v>526</v>
      </c>
    </row>
    <row r="62" spans="1:34" ht="20.25" customHeight="1" thickBot="1">
      <c r="A62" s="2672" t="s">
        <v>326</v>
      </c>
      <c r="B62" s="3019"/>
      <c r="C62" s="3019"/>
      <c r="D62" s="3019"/>
      <c r="E62" s="3019"/>
      <c r="F62" s="3019"/>
      <c r="G62" s="3019"/>
      <c r="H62" s="3019"/>
      <c r="I62" s="3019"/>
      <c r="J62" s="3019"/>
      <c r="K62" s="3019"/>
      <c r="L62" s="3019"/>
      <c r="M62" s="3019"/>
      <c r="N62" s="3019"/>
      <c r="O62" s="3019"/>
      <c r="P62" s="3019"/>
      <c r="Q62" s="3019"/>
      <c r="R62" s="3019"/>
      <c r="S62" s="3019"/>
      <c r="T62" s="3019"/>
      <c r="U62" s="3019"/>
      <c r="V62" s="3020"/>
      <c r="X62" s="2879" t="s">
        <v>520</v>
      </c>
      <c r="Y62" s="2879"/>
      <c r="Z62" s="2879" t="s">
        <v>522</v>
      </c>
      <c r="AA62" s="2879"/>
      <c r="AB62" s="2879" t="s">
        <v>523</v>
      </c>
      <c r="AC62" s="2879"/>
      <c r="AD62" s="2879" t="s">
        <v>524</v>
      </c>
      <c r="AE62" s="2879"/>
      <c r="AF62" s="1263"/>
      <c r="AG62" s="1263"/>
      <c r="AH62" s="1263"/>
    </row>
    <row r="63" spans="1:34" ht="32.25" customHeight="1">
      <c r="A63" s="268" t="s">
        <v>275</v>
      </c>
      <c r="B63" s="212" t="s">
        <v>65</v>
      </c>
      <c r="C63" s="264"/>
      <c r="D63" s="220"/>
      <c r="E63" s="220"/>
      <c r="F63" s="266"/>
      <c r="G63" s="292">
        <f>SUM(G64+G65)</f>
        <v>4.5</v>
      </c>
      <c r="H63" s="389">
        <f>SUM(H64+H65)</f>
        <v>135</v>
      </c>
      <c r="I63" s="387"/>
      <c r="J63" s="221"/>
      <c r="K63" s="222"/>
      <c r="L63" s="221"/>
      <c r="M63" s="263"/>
      <c r="N63" s="258"/>
      <c r="O63" s="2662"/>
      <c r="P63" s="2663"/>
      <c r="Q63" s="228"/>
      <c r="R63" s="2653"/>
      <c r="S63" s="2654"/>
      <c r="T63" s="228"/>
      <c r="U63" s="175"/>
      <c r="V63" s="224"/>
      <c r="X63" s="1263" t="s">
        <v>39</v>
      </c>
      <c r="Y63" s="1263" t="s">
        <v>521</v>
      </c>
      <c r="Z63" s="1263" t="s">
        <v>39</v>
      </c>
      <c r="AA63" s="1263" t="s">
        <v>521</v>
      </c>
      <c r="AB63" s="1263" t="s">
        <v>39</v>
      </c>
      <c r="AC63" s="1263" t="s">
        <v>521</v>
      </c>
      <c r="AD63" s="1263" t="s">
        <v>39</v>
      </c>
      <c r="AE63" s="1263" t="s">
        <v>521</v>
      </c>
      <c r="AF63" s="1263"/>
      <c r="AG63" s="1263"/>
      <c r="AH63" s="1263"/>
    </row>
    <row r="64" spans="1:34" ht="20.25" customHeight="1">
      <c r="A64" s="272"/>
      <c r="B64" s="213" t="s">
        <v>55</v>
      </c>
      <c r="C64" s="265"/>
      <c r="D64" s="110"/>
      <c r="E64" s="110"/>
      <c r="F64" s="267"/>
      <c r="G64" s="400">
        <v>1.5</v>
      </c>
      <c r="H64" s="401">
        <f>$G64*30</f>
        <v>45</v>
      </c>
      <c r="I64" s="388"/>
      <c r="J64" s="112"/>
      <c r="K64" s="113"/>
      <c r="L64" s="112"/>
      <c r="M64" s="257"/>
      <c r="N64" s="259"/>
      <c r="O64" s="2660"/>
      <c r="P64" s="2661"/>
      <c r="Q64" s="197"/>
      <c r="R64" s="2623"/>
      <c r="S64" s="2624"/>
      <c r="T64" s="197"/>
      <c r="U64" s="93"/>
      <c r="V64" s="199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63"/>
      <c r="AH64" s="1263"/>
    </row>
    <row r="65" spans="1:34" ht="20.25" customHeight="1">
      <c r="A65" s="269" t="s">
        <v>280</v>
      </c>
      <c r="B65" s="214" t="s">
        <v>56</v>
      </c>
      <c r="C65" s="265"/>
      <c r="D65" s="108">
        <v>7</v>
      </c>
      <c r="E65" s="110"/>
      <c r="F65" s="267"/>
      <c r="G65" s="294">
        <v>3</v>
      </c>
      <c r="H65" s="390">
        <f>$G65*30</f>
        <v>90</v>
      </c>
      <c r="I65" s="291">
        <v>6</v>
      </c>
      <c r="J65" s="114" t="s">
        <v>116</v>
      </c>
      <c r="K65" s="117"/>
      <c r="L65" s="114" t="s">
        <v>128</v>
      </c>
      <c r="M65" s="257">
        <f>$H65-$I65</f>
        <v>84</v>
      </c>
      <c r="N65" s="260"/>
      <c r="O65" s="2660"/>
      <c r="P65" s="2661"/>
      <c r="Q65" s="229" t="s">
        <v>124</v>
      </c>
      <c r="R65" s="2623"/>
      <c r="S65" s="2624"/>
      <c r="T65" s="229"/>
      <c r="U65" s="98"/>
      <c r="V65" s="226"/>
      <c r="X65" s="1263"/>
      <c r="Y65" s="1263"/>
      <c r="Z65" s="1263"/>
      <c r="AA65" s="1263"/>
      <c r="AB65" s="1263">
        <v>4</v>
      </c>
      <c r="AC65" s="1263">
        <v>2</v>
      </c>
      <c r="AD65" s="1263"/>
      <c r="AE65" s="1263"/>
      <c r="AF65" s="1263"/>
      <c r="AG65" s="1263">
        <v>4</v>
      </c>
      <c r="AH65" s="1263">
        <v>2</v>
      </c>
    </row>
    <row r="66" spans="1:34" ht="32.25" customHeight="1">
      <c r="A66" s="269" t="s">
        <v>281</v>
      </c>
      <c r="B66" s="215" t="s">
        <v>68</v>
      </c>
      <c r="C66" s="265"/>
      <c r="D66" s="110"/>
      <c r="E66" s="110"/>
      <c r="F66" s="267"/>
      <c r="G66" s="294">
        <f>SUM(G67+G68)</f>
        <v>3.5</v>
      </c>
      <c r="H66" s="391">
        <f>SUM(H67+H68)</f>
        <v>105</v>
      </c>
      <c r="I66" s="388"/>
      <c r="J66" s="112"/>
      <c r="K66" s="113"/>
      <c r="L66" s="112"/>
      <c r="M66" s="257"/>
      <c r="N66" s="261"/>
      <c r="O66" s="2660"/>
      <c r="P66" s="2661"/>
      <c r="Q66" s="197"/>
      <c r="R66" s="2623"/>
      <c r="S66" s="2624"/>
      <c r="T66" s="197"/>
      <c r="U66" s="93"/>
      <c r="V66" s="199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3"/>
    </row>
    <row r="67" spans="1:34" ht="24" customHeight="1">
      <c r="A67" s="272"/>
      <c r="B67" s="213" t="s">
        <v>55</v>
      </c>
      <c r="C67" s="265"/>
      <c r="D67" s="110"/>
      <c r="E67" s="110"/>
      <c r="F67" s="267"/>
      <c r="G67" s="293">
        <v>0.5</v>
      </c>
      <c r="H67" s="288">
        <f>$G67*30</f>
        <v>15</v>
      </c>
      <c r="I67" s="111"/>
      <c r="J67" s="112"/>
      <c r="K67" s="113"/>
      <c r="L67" s="112"/>
      <c r="M67" s="257"/>
      <c r="N67" s="261"/>
      <c r="O67" s="2660"/>
      <c r="P67" s="2661"/>
      <c r="Q67" s="197"/>
      <c r="R67" s="2623"/>
      <c r="S67" s="2624"/>
      <c r="T67" s="197"/>
      <c r="U67" s="93"/>
      <c r="V67" s="199"/>
      <c r="X67" s="1263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3"/>
    </row>
    <row r="68" spans="1:34" ht="20.25" customHeight="1">
      <c r="A68" s="269" t="s">
        <v>282</v>
      </c>
      <c r="B68" s="214" t="s">
        <v>56</v>
      </c>
      <c r="C68" s="265">
        <v>8</v>
      </c>
      <c r="D68" s="110"/>
      <c r="E68" s="110"/>
      <c r="F68" s="267"/>
      <c r="G68" s="294">
        <v>3</v>
      </c>
      <c r="H68" s="281">
        <f>$G68*30</f>
        <v>90</v>
      </c>
      <c r="I68" s="291">
        <v>6</v>
      </c>
      <c r="J68" s="114" t="s">
        <v>116</v>
      </c>
      <c r="K68" s="117"/>
      <c r="L68" s="114" t="s">
        <v>128</v>
      </c>
      <c r="M68" s="257">
        <f>$H68-$I68</f>
        <v>84</v>
      </c>
      <c r="N68" s="262"/>
      <c r="O68" s="2660"/>
      <c r="P68" s="2661"/>
      <c r="Q68" s="229"/>
      <c r="R68" s="2609" t="s">
        <v>124</v>
      </c>
      <c r="S68" s="2610"/>
      <c r="T68" s="231"/>
      <c r="U68" s="98"/>
      <c r="V68" s="226"/>
      <c r="X68" s="1263"/>
      <c r="Y68" s="1263"/>
      <c r="Z68" s="1263"/>
      <c r="AA68" s="1263"/>
      <c r="AB68" s="1263"/>
      <c r="AC68" s="1263"/>
      <c r="AD68" s="1263">
        <v>4</v>
      </c>
      <c r="AE68" s="1263">
        <v>2</v>
      </c>
      <c r="AF68" s="1263"/>
      <c r="AG68" s="1263">
        <v>4</v>
      </c>
      <c r="AH68" s="1263">
        <v>2</v>
      </c>
    </row>
    <row r="69" spans="1:34" ht="15.75">
      <c r="A69" s="269" t="s">
        <v>283</v>
      </c>
      <c r="B69" s="215" t="s">
        <v>66</v>
      </c>
      <c r="C69" s="265"/>
      <c r="D69" s="110"/>
      <c r="E69" s="110"/>
      <c r="F69" s="267"/>
      <c r="G69" s="294">
        <f>SUM(G70+G71+G72)</f>
        <v>9</v>
      </c>
      <c r="H69" s="391">
        <f>SUM(H70+H71+H72)</f>
        <v>270</v>
      </c>
      <c r="I69" s="111"/>
      <c r="J69" s="112"/>
      <c r="K69" s="113"/>
      <c r="L69" s="112"/>
      <c r="M69" s="257"/>
      <c r="N69" s="259"/>
      <c r="O69" s="2660"/>
      <c r="P69" s="2661"/>
      <c r="Q69" s="197"/>
      <c r="R69" s="2623"/>
      <c r="S69" s="2624"/>
      <c r="T69" s="197"/>
      <c r="U69" s="93"/>
      <c r="V69" s="199"/>
      <c r="X69" s="1263"/>
      <c r="Y69" s="1263"/>
      <c r="Z69" s="1263"/>
      <c r="AA69" s="1263"/>
      <c r="AB69" s="1263"/>
      <c r="AC69" s="1263"/>
      <c r="AD69" s="1263"/>
      <c r="AE69" s="1263"/>
      <c r="AF69" s="1263"/>
      <c r="AG69" s="1263"/>
      <c r="AH69" s="1263"/>
    </row>
    <row r="70" spans="1:34" ht="15.75">
      <c r="A70" s="272"/>
      <c r="B70" s="213" t="s">
        <v>55</v>
      </c>
      <c r="C70" s="265"/>
      <c r="D70" s="110"/>
      <c r="E70" s="110"/>
      <c r="F70" s="267"/>
      <c r="G70" s="293">
        <v>2.5</v>
      </c>
      <c r="H70" s="288">
        <f>$G70*30</f>
        <v>75</v>
      </c>
      <c r="I70" s="111"/>
      <c r="J70" s="112"/>
      <c r="K70" s="113"/>
      <c r="L70" s="112"/>
      <c r="M70" s="257"/>
      <c r="N70" s="259"/>
      <c r="O70" s="2660"/>
      <c r="P70" s="2661"/>
      <c r="Q70" s="197"/>
      <c r="R70" s="2623"/>
      <c r="S70" s="2624"/>
      <c r="T70" s="197"/>
      <c r="U70" s="93"/>
      <c r="V70" s="199"/>
      <c r="X70" s="1263"/>
      <c r="Y70" s="1263"/>
      <c r="Z70" s="1263"/>
      <c r="AA70" s="1263"/>
      <c r="AB70" s="1263"/>
      <c r="AC70" s="1263"/>
      <c r="AD70" s="1263"/>
      <c r="AE70" s="1263"/>
      <c r="AF70" s="1263"/>
      <c r="AG70" s="1263"/>
      <c r="AH70" s="1263"/>
    </row>
    <row r="71" spans="1:34" s="58" customFormat="1" ht="15.75">
      <c r="A71" s="272" t="s">
        <v>284</v>
      </c>
      <c r="B71" s="214" t="s">
        <v>56</v>
      </c>
      <c r="C71" s="265">
        <v>7</v>
      </c>
      <c r="D71" s="110"/>
      <c r="E71" s="110"/>
      <c r="F71" s="267"/>
      <c r="G71" s="294">
        <v>4</v>
      </c>
      <c r="H71" s="281">
        <f>$G71*30</f>
        <v>120</v>
      </c>
      <c r="I71" s="116">
        <v>10</v>
      </c>
      <c r="J71" s="114" t="s">
        <v>127</v>
      </c>
      <c r="K71" s="117"/>
      <c r="L71" s="98" t="s">
        <v>128</v>
      </c>
      <c r="M71" s="257">
        <f>$H71-$I71</f>
        <v>110</v>
      </c>
      <c r="N71" s="260"/>
      <c r="O71" s="2660"/>
      <c r="P71" s="2661"/>
      <c r="Q71" s="229" t="s">
        <v>263</v>
      </c>
      <c r="R71" s="2623"/>
      <c r="S71" s="2624"/>
      <c r="T71" s="229"/>
      <c r="U71" s="98"/>
      <c r="V71" s="226"/>
      <c r="X71" s="1264"/>
      <c r="Y71" s="1264"/>
      <c r="Z71" s="1264"/>
      <c r="AA71" s="1264"/>
      <c r="AB71" s="1264">
        <v>8</v>
      </c>
      <c r="AC71" s="1264">
        <v>2</v>
      </c>
      <c r="AD71" s="1264"/>
      <c r="AE71" s="1264"/>
      <c r="AF71" s="1264"/>
      <c r="AG71" s="1264">
        <v>8</v>
      </c>
      <c r="AH71" s="1264">
        <v>2</v>
      </c>
    </row>
    <row r="72" spans="1:34" s="58" customFormat="1" ht="15.75">
      <c r="A72" s="269"/>
      <c r="B72" s="216" t="s">
        <v>49</v>
      </c>
      <c r="C72" s="265"/>
      <c r="D72" s="110"/>
      <c r="E72" s="110"/>
      <c r="F72" s="267"/>
      <c r="G72" s="295">
        <f>SUM(G73+G74)</f>
        <v>2.5</v>
      </c>
      <c r="H72" s="440">
        <f>SUM(H73+H74)</f>
        <v>75</v>
      </c>
      <c r="I72" s="392"/>
      <c r="J72" s="109"/>
      <c r="K72" s="108"/>
      <c r="L72" s="93"/>
      <c r="M72" s="257"/>
      <c r="N72" s="259"/>
      <c r="O72" s="2660"/>
      <c r="P72" s="2661"/>
      <c r="Q72" s="197"/>
      <c r="R72" s="2623"/>
      <c r="S72" s="2624"/>
      <c r="T72" s="197"/>
      <c r="U72" s="93"/>
      <c r="V72" s="199"/>
      <c r="X72" s="1264"/>
      <c r="Y72" s="1264"/>
      <c r="Z72" s="1264"/>
      <c r="AA72" s="1264"/>
      <c r="AB72" s="1264"/>
      <c r="AC72" s="1264"/>
      <c r="AD72" s="1264"/>
      <c r="AE72" s="1264"/>
      <c r="AF72" s="1264"/>
      <c r="AG72" s="1264"/>
      <c r="AH72" s="1264"/>
    </row>
    <row r="73" spans="1:34" s="58" customFormat="1" ht="15.75">
      <c r="A73" s="272"/>
      <c r="B73" s="213" t="s">
        <v>55</v>
      </c>
      <c r="C73" s="265"/>
      <c r="D73" s="110"/>
      <c r="E73" s="110"/>
      <c r="F73" s="267"/>
      <c r="G73" s="400">
        <v>1</v>
      </c>
      <c r="H73" s="288">
        <f>$G73*30</f>
        <v>30</v>
      </c>
      <c r="I73" s="110"/>
      <c r="J73" s="109"/>
      <c r="K73" s="108"/>
      <c r="L73" s="93"/>
      <c r="M73" s="257"/>
      <c r="N73" s="259"/>
      <c r="O73" s="2660"/>
      <c r="P73" s="2661"/>
      <c r="Q73" s="197"/>
      <c r="R73" s="2623"/>
      <c r="S73" s="2624"/>
      <c r="T73" s="197"/>
      <c r="U73" s="93"/>
      <c r="V73" s="199"/>
      <c r="X73" s="1264"/>
      <c r="Y73" s="1264"/>
      <c r="Z73" s="1264"/>
      <c r="AA73" s="1264"/>
      <c r="AB73" s="1264"/>
      <c r="AC73" s="1264"/>
      <c r="AD73" s="1264"/>
      <c r="AE73" s="1264"/>
      <c r="AF73" s="1264"/>
      <c r="AG73" s="1264"/>
      <c r="AH73" s="1264"/>
    </row>
    <row r="74" spans="1:34" s="58" customFormat="1" ht="15.75">
      <c r="A74" s="269" t="s">
        <v>285</v>
      </c>
      <c r="B74" s="214" t="s">
        <v>56</v>
      </c>
      <c r="C74" s="265"/>
      <c r="D74" s="110"/>
      <c r="E74" s="108">
        <v>8</v>
      </c>
      <c r="F74" s="267"/>
      <c r="G74" s="295">
        <v>1.5</v>
      </c>
      <c r="H74" s="281">
        <f>$G74*30</f>
        <v>45</v>
      </c>
      <c r="I74" s="116">
        <v>8</v>
      </c>
      <c r="J74" s="114"/>
      <c r="K74" s="117"/>
      <c r="L74" s="98" t="s">
        <v>115</v>
      </c>
      <c r="M74" s="257">
        <f>$H74-$I74</f>
        <v>37</v>
      </c>
      <c r="N74" s="260"/>
      <c r="O74" s="2660"/>
      <c r="P74" s="2661"/>
      <c r="Q74" s="229"/>
      <c r="R74" s="2609" t="s">
        <v>115</v>
      </c>
      <c r="S74" s="2610"/>
      <c r="T74" s="229"/>
      <c r="U74" s="98"/>
      <c r="V74" s="226"/>
      <c r="X74" s="1264"/>
      <c r="Y74" s="1264"/>
      <c r="Z74" s="1264"/>
      <c r="AA74" s="1264"/>
      <c r="AB74" s="1264"/>
      <c r="AC74" s="1264"/>
      <c r="AD74" s="1264">
        <v>4</v>
      </c>
      <c r="AE74" s="1264">
        <v>4</v>
      </c>
      <c r="AF74" s="1264"/>
      <c r="AG74" s="1264"/>
      <c r="AH74" s="1264">
        <v>8</v>
      </c>
    </row>
    <row r="75" spans="1:34" ht="31.5">
      <c r="A75" s="269" t="s">
        <v>286</v>
      </c>
      <c r="B75" s="215" t="s">
        <v>67</v>
      </c>
      <c r="C75" s="265"/>
      <c r="D75" s="110"/>
      <c r="E75" s="110"/>
      <c r="F75" s="267"/>
      <c r="G75" s="294">
        <f>SUM(G76+G77)</f>
        <v>8</v>
      </c>
      <c r="H75" s="289">
        <f>SUM(H76+H77)</f>
        <v>240</v>
      </c>
      <c r="I75" s="111"/>
      <c r="J75" s="112"/>
      <c r="K75" s="113"/>
      <c r="L75" s="112"/>
      <c r="M75" s="257"/>
      <c r="N75" s="259"/>
      <c r="O75" s="2660"/>
      <c r="P75" s="2661"/>
      <c r="Q75" s="197"/>
      <c r="R75" s="2623"/>
      <c r="S75" s="2624"/>
      <c r="T75" s="197"/>
      <c r="U75" s="93"/>
      <c r="V75" s="199"/>
      <c r="X75" s="1263"/>
      <c r="Y75" s="1263"/>
      <c r="Z75" s="1263"/>
      <c r="AA75" s="1263"/>
      <c r="AB75" s="1263"/>
      <c r="AC75" s="1263"/>
      <c r="AD75" s="1263"/>
      <c r="AE75" s="1263"/>
      <c r="AF75" s="1263"/>
      <c r="AG75" s="1263"/>
      <c r="AH75" s="1263"/>
    </row>
    <row r="76" spans="1:34" ht="15.75">
      <c r="A76" s="272"/>
      <c r="B76" s="213" t="s">
        <v>55</v>
      </c>
      <c r="C76" s="265"/>
      <c r="D76" s="110"/>
      <c r="E76" s="110"/>
      <c r="F76" s="267"/>
      <c r="G76" s="293">
        <v>3.5</v>
      </c>
      <c r="H76" s="288">
        <f>$G76*30</f>
        <v>105</v>
      </c>
      <c r="I76" s="111"/>
      <c r="J76" s="112"/>
      <c r="K76" s="113"/>
      <c r="L76" s="112"/>
      <c r="M76" s="257"/>
      <c r="N76" s="259"/>
      <c r="O76" s="2660"/>
      <c r="P76" s="2661"/>
      <c r="Q76" s="197"/>
      <c r="R76" s="2623"/>
      <c r="S76" s="2624"/>
      <c r="T76" s="197"/>
      <c r="U76" s="93"/>
      <c r="V76" s="199"/>
      <c r="X76" s="1263"/>
      <c r="Y76" s="1263"/>
      <c r="Z76" s="1263"/>
      <c r="AA76" s="1263"/>
      <c r="AB76" s="1263"/>
      <c r="AC76" s="1263"/>
      <c r="AD76" s="1263"/>
      <c r="AE76" s="1263"/>
      <c r="AF76" s="1263"/>
      <c r="AG76" s="1263"/>
      <c r="AH76" s="1263"/>
    </row>
    <row r="77" spans="1:34" s="58" customFormat="1" ht="15.75">
      <c r="A77" s="269" t="s">
        <v>287</v>
      </c>
      <c r="B77" s="214" t="s">
        <v>56</v>
      </c>
      <c r="C77" s="265">
        <v>8</v>
      </c>
      <c r="D77" s="110"/>
      <c r="E77" s="110"/>
      <c r="F77" s="267"/>
      <c r="G77" s="294">
        <v>4.5</v>
      </c>
      <c r="H77" s="281">
        <f>$G77*30</f>
        <v>135</v>
      </c>
      <c r="I77" s="116">
        <v>10</v>
      </c>
      <c r="J77" s="114" t="s">
        <v>127</v>
      </c>
      <c r="K77" s="117"/>
      <c r="L77" s="98" t="s">
        <v>128</v>
      </c>
      <c r="M77" s="257">
        <f>$H77-$I77</f>
        <v>125</v>
      </c>
      <c r="N77" s="259"/>
      <c r="O77" s="2660"/>
      <c r="P77" s="2661"/>
      <c r="Q77" s="197"/>
      <c r="R77" s="2609" t="s">
        <v>263</v>
      </c>
      <c r="S77" s="2610"/>
      <c r="T77" s="197"/>
      <c r="U77" s="93"/>
      <c r="V77" s="199"/>
      <c r="X77" s="1264"/>
      <c r="Y77" s="1264"/>
      <c r="Z77" s="1264"/>
      <c r="AA77" s="1264"/>
      <c r="AB77" s="1264"/>
      <c r="AC77" s="1264"/>
      <c r="AD77" s="1264">
        <v>8</v>
      </c>
      <c r="AE77" s="1264">
        <v>2</v>
      </c>
      <c r="AF77" s="1264"/>
      <c r="AG77" s="1264">
        <v>8</v>
      </c>
      <c r="AH77" s="1264">
        <v>2</v>
      </c>
    </row>
    <row r="78" spans="1:34" s="58" customFormat="1" ht="15.75">
      <c r="A78" s="269" t="s">
        <v>288</v>
      </c>
      <c r="B78" s="214" t="s">
        <v>114</v>
      </c>
      <c r="C78" s="265"/>
      <c r="D78" s="110">
        <v>6</v>
      </c>
      <c r="E78" s="110"/>
      <c r="F78" s="267"/>
      <c r="G78" s="752">
        <v>3</v>
      </c>
      <c r="H78" s="1159">
        <f>$G78*30</f>
        <v>90</v>
      </c>
      <c r="I78" s="1124">
        <v>4</v>
      </c>
      <c r="J78" s="742" t="s">
        <v>116</v>
      </c>
      <c r="K78" s="743"/>
      <c r="L78" s="744"/>
      <c r="M78" s="775">
        <f>$H78-$I78</f>
        <v>86</v>
      </c>
      <c r="N78" s="774"/>
      <c r="O78" s="2609" t="s">
        <v>116</v>
      </c>
      <c r="P78" s="2610"/>
      <c r="Q78" s="229"/>
      <c r="R78" s="2609"/>
      <c r="S78" s="2610"/>
      <c r="T78" s="197"/>
      <c r="U78" s="93"/>
      <c r="V78" s="199"/>
      <c r="X78" s="1264"/>
      <c r="Y78" s="1264"/>
      <c r="Z78" s="1264">
        <v>4</v>
      </c>
      <c r="AA78" s="1264"/>
      <c r="AB78" s="1264"/>
      <c r="AC78" s="1264"/>
      <c r="AD78" s="1264"/>
      <c r="AE78" s="1264"/>
      <c r="AF78" s="1264"/>
      <c r="AG78" s="1264">
        <v>4</v>
      </c>
      <c r="AH78" s="1264"/>
    </row>
    <row r="79" spans="1:34" ht="15.75">
      <c r="A79" s="269" t="s">
        <v>289</v>
      </c>
      <c r="B79" s="215" t="s">
        <v>61</v>
      </c>
      <c r="C79" s="265"/>
      <c r="D79" s="110"/>
      <c r="E79" s="110"/>
      <c r="F79" s="267"/>
      <c r="G79" s="752">
        <f>SUM(G81+G80)</f>
        <v>9.5</v>
      </c>
      <c r="H79" s="1160">
        <f>SUM(H80+H81)</f>
        <v>285</v>
      </c>
      <c r="I79" s="1161"/>
      <c r="J79" s="787"/>
      <c r="K79" s="1161"/>
      <c r="L79" s="787"/>
      <c r="M79" s="775"/>
      <c r="N79" s="1162"/>
      <c r="O79" s="2660"/>
      <c r="P79" s="2661"/>
      <c r="Q79" s="197"/>
      <c r="R79" s="2609"/>
      <c r="S79" s="2610"/>
      <c r="T79" s="197"/>
      <c r="U79" s="93"/>
      <c r="V79" s="199"/>
      <c r="X79" s="1263"/>
      <c r="Y79" s="1263"/>
      <c r="Z79" s="1263"/>
      <c r="AA79" s="1263"/>
      <c r="AB79" s="1263"/>
      <c r="AC79" s="1263"/>
      <c r="AD79" s="1263"/>
      <c r="AE79" s="1263"/>
      <c r="AF79" s="1263"/>
      <c r="AG79" s="1263"/>
      <c r="AH79" s="1263"/>
    </row>
    <row r="80" spans="1:34" ht="15.75">
      <c r="A80" s="270"/>
      <c r="B80" s="213" t="s">
        <v>55</v>
      </c>
      <c r="C80" s="265"/>
      <c r="D80" s="110"/>
      <c r="E80" s="110"/>
      <c r="F80" s="267"/>
      <c r="G80" s="762">
        <v>3.5</v>
      </c>
      <c r="H80" s="1163">
        <f>$G80*30</f>
        <v>105</v>
      </c>
      <c r="I80" s="1161"/>
      <c r="J80" s="787"/>
      <c r="K80" s="1161"/>
      <c r="L80" s="787"/>
      <c r="M80" s="775"/>
      <c r="N80" s="1162"/>
      <c r="O80" s="2660"/>
      <c r="P80" s="2661"/>
      <c r="Q80" s="197"/>
      <c r="R80" s="2609"/>
      <c r="S80" s="2610"/>
      <c r="T80" s="197"/>
      <c r="U80" s="93"/>
      <c r="V80" s="199"/>
      <c r="X80" s="1263"/>
      <c r="Y80" s="1263"/>
      <c r="Z80" s="1263"/>
      <c r="AA80" s="1263"/>
      <c r="AB80" s="1263"/>
      <c r="AC80" s="1263"/>
      <c r="AD80" s="1263"/>
      <c r="AE80" s="1263"/>
      <c r="AF80" s="1263"/>
      <c r="AG80" s="1263"/>
      <c r="AH80" s="1263"/>
    </row>
    <row r="81" spans="1:34" ht="15.75">
      <c r="A81" s="269" t="s">
        <v>290</v>
      </c>
      <c r="B81" s="214" t="s">
        <v>56</v>
      </c>
      <c r="C81" s="265"/>
      <c r="D81" s="110"/>
      <c r="E81" s="110"/>
      <c r="F81" s="267"/>
      <c r="G81" s="752">
        <v>6</v>
      </c>
      <c r="H81" s="1160">
        <f>SUM(H82+H83)</f>
        <v>180</v>
      </c>
      <c r="I81" s="1164">
        <f>SUM(I82+I83)</f>
        <v>20</v>
      </c>
      <c r="J81" s="743">
        <v>16</v>
      </c>
      <c r="K81" s="1165"/>
      <c r="L81" s="743">
        <v>4</v>
      </c>
      <c r="M81" s="775">
        <f>SUM(M82+M83)</f>
        <v>160</v>
      </c>
      <c r="N81" s="1162"/>
      <c r="O81" s="2660"/>
      <c r="P81" s="2661"/>
      <c r="Q81" s="197"/>
      <c r="R81" s="2609"/>
      <c r="S81" s="2610"/>
      <c r="T81" s="197"/>
      <c r="U81" s="93"/>
      <c r="V81" s="199"/>
      <c r="X81" s="1263"/>
      <c r="Y81" s="1263"/>
      <c r="Z81" s="1263"/>
      <c r="AA81" s="1263"/>
      <c r="AB81" s="1263"/>
      <c r="AC81" s="1263"/>
      <c r="AD81" s="1263"/>
      <c r="AE81" s="1263"/>
      <c r="AF81" s="1263"/>
      <c r="AG81" s="1263"/>
      <c r="AH81" s="1263"/>
    </row>
    <row r="82" spans="1:34" s="58" customFormat="1" ht="15.75">
      <c r="A82" s="269" t="s">
        <v>323</v>
      </c>
      <c r="B82" s="214" t="s">
        <v>56</v>
      </c>
      <c r="C82" s="218">
        <v>6</v>
      </c>
      <c r="D82" s="110"/>
      <c r="E82" s="110"/>
      <c r="F82" s="267"/>
      <c r="G82" s="752">
        <v>3.5</v>
      </c>
      <c r="H82" s="1159">
        <f>$G82*30</f>
        <v>105</v>
      </c>
      <c r="I82" s="1124">
        <v>10</v>
      </c>
      <c r="J82" s="742" t="s">
        <v>127</v>
      </c>
      <c r="K82" s="743"/>
      <c r="L82" s="748" t="s">
        <v>128</v>
      </c>
      <c r="M82" s="775">
        <f>$H82-$I82</f>
        <v>95</v>
      </c>
      <c r="N82" s="774"/>
      <c r="O82" s="2609" t="s">
        <v>263</v>
      </c>
      <c r="P82" s="2610"/>
      <c r="Q82" s="197"/>
      <c r="R82" s="2609"/>
      <c r="S82" s="2610"/>
      <c r="T82" s="197"/>
      <c r="U82" s="93"/>
      <c r="V82" s="199"/>
      <c r="X82" s="1264"/>
      <c r="Y82" s="1264"/>
      <c r="Z82" s="1264">
        <v>8</v>
      </c>
      <c r="AA82" s="1264">
        <v>2</v>
      </c>
      <c r="AB82" s="1264"/>
      <c r="AC82" s="1264"/>
      <c r="AD82" s="1264"/>
      <c r="AE82" s="1264"/>
      <c r="AF82" s="1264"/>
      <c r="AG82" s="1264">
        <v>8</v>
      </c>
      <c r="AH82" s="1264">
        <v>2</v>
      </c>
    </row>
    <row r="83" spans="1:34" s="58" customFormat="1" ht="15.75">
      <c r="A83" s="269" t="s">
        <v>324</v>
      </c>
      <c r="B83" s="214" t="s">
        <v>56</v>
      </c>
      <c r="C83" s="218">
        <v>7</v>
      </c>
      <c r="D83" s="110"/>
      <c r="E83" s="110"/>
      <c r="F83" s="267"/>
      <c r="G83" s="752">
        <v>2.5</v>
      </c>
      <c r="H83" s="1159">
        <f>$G83*30</f>
        <v>75</v>
      </c>
      <c r="I83" s="1124">
        <v>10</v>
      </c>
      <c r="J83" s="742" t="s">
        <v>127</v>
      </c>
      <c r="K83" s="743"/>
      <c r="L83" s="748" t="s">
        <v>128</v>
      </c>
      <c r="M83" s="775">
        <f>$H83-$I83</f>
        <v>65</v>
      </c>
      <c r="N83" s="774"/>
      <c r="O83" s="2647"/>
      <c r="P83" s="2648"/>
      <c r="Q83" s="229" t="s">
        <v>263</v>
      </c>
      <c r="R83" s="2609"/>
      <c r="S83" s="2610"/>
      <c r="T83" s="197"/>
      <c r="U83" s="93"/>
      <c r="V83" s="199"/>
      <c r="X83" s="1264"/>
      <c r="Y83" s="1264"/>
      <c r="Z83" s="1264"/>
      <c r="AA83" s="1264"/>
      <c r="AB83" s="1264">
        <v>8</v>
      </c>
      <c r="AC83" s="1264">
        <v>2</v>
      </c>
      <c r="AD83" s="1264"/>
      <c r="AE83" s="1264"/>
      <c r="AF83" s="1264"/>
      <c r="AG83" s="1264">
        <v>8</v>
      </c>
      <c r="AH83" s="1264">
        <v>2</v>
      </c>
    </row>
    <row r="84" spans="1:34" s="49" customFormat="1" ht="20.25" customHeight="1">
      <c r="A84" s="269" t="s">
        <v>291</v>
      </c>
      <c r="B84" s="215" t="s">
        <v>63</v>
      </c>
      <c r="C84" s="265"/>
      <c r="D84" s="110"/>
      <c r="E84" s="110"/>
      <c r="F84" s="267"/>
      <c r="G84" s="752">
        <f>G85+G86</f>
        <v>5</v>
      </c>
      <c r="H84" s="1166">
        <f>SUM(+H86)</f>
        <v>120</v>
      </c>
      <c r="I84" s="1167"/>
      <c r="J84" s="803"/>
      <c r="K84" s="1167"/>
      <c r="L84" s="804"/>
      <c r="M84" s="775"/>
      <c r="N84" s="1168"/>
      <c r="O84" s="2647"/>
      <c r="P84" s="2648"/>
      <c r="Q84" s="230"/>
      <c r="R84" s="2609"/>
      <c r="S84" s="2610"/>
      <c r="T84" s="230"/>
      <c r="U84" s="124"/>
      <c r="V84" s="227"/>
      <c r="X84" s="1265"/>
      <c r="Y84" s="1265"/>
      <c r="Z84" s="1265"/>
      <c r="AA84" s="1265"/>
      <c r="AB84" s="1265"/>
      <c r="AC84" s="1265"/>
      <c r="AD84" s="1265"/>
      <c r="AE84" s="1265"/>
      <c r="AF84" s="1265"/>
      <c r="AG84" s="1265"/>
      <c r="AH84" s="1265"/>
    </row>
    <row r="85" spans="1:34" s="49" customFormat="1" ht="17.25" customHeight="1">
      <c r="A85" s="269"/>
      <c r="B85" s="213" t="s">
        <v>55</v>
      </c>
      <c r="C85" s="265"/>
      <c r="D85" s="110"/>
      <c r="E85" s="110"/>
      <c r="F85" s="267"/>
      <c r="G85" s="1169">
        <v>1</v>
      </c>
      <c r="H85" s="1170"/>
      <c r="I85" s="1167"/>
      <c r="J85" s="803"/>
      <c r="K85" s="1167"/>
      <c r="L85" s="804"/>
      <c r="M85" s="775"/>
      <c r="N85" s="1168"/>
      <c r="O85" s="2647"/>
      <c r="P85" s="2648"/>
      <c r="Q85" s="230"/>
      <c r="R85" s="2609"/>
      <c r="S85" s="2610"/>
      <c r="T85" s="230"/>
      <c r="U85" s="124"/>
      <c r="V85" s="227"/>
      <c r="X85" s="1265"/>
      <c r="Y85" s="1265"/>
      <c r="Z85" s="1265"/>
      <c r="AA85" s="1265"/>
      <c r="AB85" s="1265"/>
      <c r="AC85" s="1265"/>
      <c r="AD85" s="1265"/>
      <c r="AE85" s="1265"/>
      <c r="AF85" s="1265"/>
      <c r="AG85" s="1265"/>
      <c r="AH85" s="1265"/>
    </row>
    <row r="86" spans="1:34" s="58" customFormat="1" ht="15.75">
      <c r="A86" s="269" t="s">
        <v>292</v>
      </c>
      <c r="B86" s="214" t="s">
        <v>56</v>
      </c>
      <c r="C86" s="218">
        <v>7</v>
      </c>
      <c r="D86" s="110"/>
      <c r="E86" s="110"/>
      <c r="F86" s="267"/>
      <c r="G86" s="752">
        <v>4</v>
      </c>
      <c r="H86" s="1159">
        <f>$G86*30</f>
        <v>120</v>
      </c>
      <c r="I86" s="1124">
        <v>10</v>
      </c>
      <c r="J86" s="742" t="s">
        <v>127</v>
      </c>
      <c r="K86" s="743"/>
      <c r="L86" s="748" t="s">
        <v>128</v>
      </c>
      <c r="M86" s="775">
        <f>$H86-$I86</f>
        <v>110</v>
      </c>
      <c r="N86" s="1162"/>
      <c r="O86" s="2647"/>
      <c r="P86" s="2648"/>
      <c r="Q86" s="229" t="s">
        <v>263</v>
      </c>
      <c r="R86" s="2609"/>
      <c r="S86" s="2610"/>
      <c r="T86" s="197"/>
      <c r="U86" s="93"/>
      <c r="V86" s="199"/>
      <c r="X86" s="1264"/>
      <c r="Y86" s="1264"/>
      <c r="Z86" s="1264"/>
      <c r="AA86" s="1264"/>
      <c r="AB86" s="1264">
        <v>8</v>
      </c>
      <c r="AC86" s="1264">
        <v>2</v>
      </c>
      <c r="AD86" s="1264"/>
      <c r="AE86" s="1264"/>
      <c r="AF86" s="1264"/>
      <c r="AG86" s="1264">
        <v>8</v>
      </c>
      <c r="AH86" s="1264">
        <v>2</v>
      </c>
    </row>
    <row r="87" spans="1:34" s="58" customFormat="1" ht="15.75">
      <c r="A87" s="269" t="s">
        <v>293</v>
      </c>
      <c r="B87" s="216" t="s">
        <v>84</v>
      </c>
      <c r="C87" s="265"/>
      <c r="D87" s="110"/>
      <c r="E87" s="110"/>
      <c r="F87" s="267"/>
      <c r="G87" s="752">
        <f>SUM(G88+G89)</f>
        <v>3</v>
      </c>
      <c r="H87" s="1160">
        <f>SUM(H88+H89)</f>
        <v>90</v>
      </c>
      <c r="I87" s="1123"/>
      <c r="J87" s="787"/>
      <c r="K87" s="1171"/>
      <c r="L87" s="788"/>
      <c r="M87" s="775"/>
      <c r="N87" s="1162"/>
      <c r="O87" s="2647"/>
      <c r="P87" s="2648"/>
      <c r="Q87" s="197"/>
      <c r="R87" s="2609"/>
      <c r="S87" s="2610"/>
      <c r="T87" s="197"/>
      <c r="U87" s="93"/>
      <c r="V87" s="199"/>
      <c r="X87" s="1264"/>
      <c r="Y87" s="1264"/>
      <c r="Z87" s="1264"/>
      <c r="AA87" s="1264"/>
      <c r="AB87" s="1264"/>
      <c r="AC87" s="1264"/>
      <c r="AD87" s="1264"/>
      <c r="AE87" s="1264"/>
      <c r="AF87" s="1264"/>
      <c r="AG87" s="1264"/>
      <c r="AH87" s="1264"/>
    </row>
    <row r="88" spans="1:34" s="58" customFormat="1" ht="15.75">
      <c r="A88" s="272"/>
      <c r="B88" s="213" t="s">
        <v>55</v>
      </c>
      <c r="C88" s="265"/>
      <c r="D88" s="110"/>
      <c r="E88" s="110"/>
      <c r="F88" s="267"/>
      <c r="G88" s="762">
        <v>0.5</v>
      </c>
      <c r="H88" s="1163">
        <f>$G88*30</f>
        <v>15</v>
      </c>
      <c r="I88" s="1123"/>
      <c r="J88" s="787"/>
      <c r="K88" s="1171"/>
      <c r="L88" s="788"/>
      <c r="M88" s="775"/>
      <c r="N88" s="1162"/>
      <c r="O88" s="2647"/>
      <c r="P88" s="2648"/>
      <c r="Q88" s="197"/>
      <c r="R88" s="2609"/>
      <c r="S88" s="2610"/>
      <c r="T88" s="197"/>
      <c r="U88" s="93"/>
      <c r="V88" s="199"/>
      <c r="X88" s="1264"/>
      <c r="Y88" s="1264"/>
      <c r="Z88" s="1264"/>
      <c r="AA88" s="1264"/>
      <c r="AB88" s="1264"/>
      <c r="AC88" s="1264"/>
      <c r="AD88" s="1264"/>
      <c r="AE88" s="1264"/>
      <c r="AF88" s="1264"/>
      <c r="AG88" s="1264"/>
      <c r="AH88" s="1264"/>
    </row>
    <row r="89" spans="1:34" s="58" customFormat="1" ht="15.75">
      <c r="A89" s="269" t="s">
        <v>295</v>
      </c>
      <c r="B89" s="214" t="s">
        <v>56</v>
      </c>
      <c r="C89" s="265"/>
      <c r="D89" s="110">
        <v>8</v>
      </c>
      <c r="E89" s="110"/>
      <c r="F89" s="267"/>
      <c r="G89" s="752">
        <v>2.5</v>
      </c>
      <c r="H89" s="1159">
        <f>$G89*30</f>
        <v>75</v>
      </c>
      <c r="I89" s="1124">
        <v>4</v>
      </c>
      <c r="J89" s="742" t="s">
        <v>116</v>
      </c>
      <c r="K89" s="743"/>
      <c r="L89" s="744"/>
      <c r="M89" s="775">
        <f>$H89-$I89</f>
        <v>71</v>
      </c>
      <c r="N89" s="1162"/>
      <c r="O89" s="2647"/>
      <c r="P89" s="2648"/>
      <c r="Q89" s="197"/>
      <c r="R89" s="2609" t="s">
        <v>116</v>
      </c>
      <c r="S89" s="2610"/>
      <c r="T89" s="197"/>
      <c r="U89" s="93"/>
      <c r="V89" s="199"/>
      <c r="X89" s="1264"/>
      <c r="Y89" s="1264"/>
      <c r="Z89" s="1264"/>
      <c r="AA89" s="1264"/>
      <c r="AB89" s="1264"/>
      <c r="AC89" s="1264"/>
      <c r="AD89" s="1264">
        <v>4</v>
      </c>
      <c r="AE89" s="1264"/>
      <c r="AF89" s="1264"/>
      <c r="AG89" s="1264">
        <v>4</v>
      </c>
      <c r="AH89" s="1264"/>
    </row>
    <row r="90" spans="1:34" ht="34.5" customHeight="1" thickBot="1">
      <c r="A90" s="269" t="s">
        <v>294</v>
      </c>
      <c r="B90" s="215" t="s">
        <v>168</v>
      </c>
      <c r="C90" s="265"/>
      <c r="D90" s="110"/>
      <c r="E90" s="110"/>
      <c r="F90" s="267"/>
      <c r="G90" s="752">
        <v>3</v>
      </c>
      <c r="H90" s="1159">
        <f>$G90*30</f>
        <v>90</v>
      </c>
      <c r="I90" s="923"/>
      <c r="J90" s="803"/>
      <c r="K90" s="920"/>
      <c r="L90" s="803"/>
      <c r="M90" s="775"/>
      <c r="N90" s="1162"/>
      <c r="O90" s="2647"/>
      <c r="P90" s="2648"/>
      <c r="Q90" s="197"/>
      <c r="R90" s="2621"/>
      <c r="S90" s="2655"/>
      <c r="T90" s="197"/>
      <c r="U90" s="93"/>
      <c r="V90" s="199"/>
      <c r="X90" s="1263"/>
      <c r="Y90" s="1263"/>
      <c r="Z90" s="1263"/>
      <c r="AA90" s="1263"/>
      <c r="AB90" s="1263"/>
      <c r="AC90" s="1263"/>
      <c r="AD90" s="1263"/>
      <c r="AE90" s="1263"/>
      <c r="AF90" s="1263"/>
      <c r="AG90" s="1263"/>
      <c r="AH90" s="1263"/>
    </row>
    <row r="91" spans="1:34" ht="20.25" customHeight="1" thickBot="1">
      <c r="A91" s="234"/>
      <c r="B91" s="511" t="s">
        <v>460</v>
      </c>
      <c r="C91" s="492"/>
      <c r="D91" s="493"/>
      <c r="E91" s="493"/>
      <c r="F91" s="494"/>
      <c r="G91" s="1172">
        <f>G92+G93</f>
        <v>48.5</v>
      </c>
      <c r="H91" s="1173">
        <f>H92+H93</f>
        <v>1425</v>
      </c>
      <c r="I91" s="1174"/>
      <c r="J91" s="1174"/>
      <c r="K91" s="1174"/>
      <c r="L91" s="1174"/>
      <c r="M91" s="1175"/>
      <c r="N91" s="879"/>
      <c r="O91" s="2580" t="s">
        <v>477</v>
      </c>
      <c r="P91" s="2581"/>
      <c r="Q91" s="1039" t="s">
        <v>478</v>
      </c>
      <c r="R91" s="2580" t="s">
        <v>479</v>
      </c>
      <c r="S91" s="2581"/>
      <c r="T91" s="879"/>
      <c r="U91" s="880"/>
      <c r="V91" s="1083"/>
      <c r="X91" s="1263"/>
      <c r="Y91" s="1263"/>
      <c r="Z91" s="1263"/>
      <c r="AA91" s="1263"/>
      <c r="AB91" s="1263"/>
      <c r="AC91" s="1263"/>
      <c r="AD91" s="1263"/>
      <c r="AE91" s="1263"/>
      <c r="AF91" s="1263"/>
      <c r="AG91" s="1263"/>
      <c r="AH91" s="1263"/>
    </row>
    <row r="92" spans="1:34" ht="20.25" customHeight="1" thickBot="1">
      <c r="A92" s="234"/>
      <c r="B92" s="512" t="s">
        <v>55</v>
      </c>
      <c r="C92" s="492"/>
      <c r="D92" s="493"/>
      <c r="E92" s="493"/>
      <c r="F92" s="494"/>
      <c r="G92" s="1176">
        <f>SUMIF($B$63:$B$90,"на базі ВНЗ 1 рівня",G$63:G$90)+G$90</f>
        <v>17</v>
      </c>
      <c r="H92" s="1177">
        <f>SUMIF($B$63:$B$90,"на базі ВНЗ 1 рівня",H$63:H$90)+H$90</f>
        <v>480</v>
      </c>
      <c r="I92" s="880"/>
      <c r="J92" s="880"/>
      <c r="K92" s="880"/>
      <c r="L92" s="880"/>
      <c r="M92" s="1083"/>
      <c r="N92" s="893"/>
      <c r="O92" s="2634"/>
      <c r="P92" s="2635"/>
      <c r="Q92" s="879"/>
      <c r="R92" s="2634"/>
      <c r="S92" s="2635"/>
      <c r="T92" s="1182"/>
      <c r="U92" s="1174"/>
      <c r="V92" s="1175"/>
      <c r="X92" s="1263"/>
      <c r="Y92" s="1263"/>
      <c r="Z92" s="1263"/>
      <c r="AA92" s="1263"/>
      <c r="AB92" s="1263"/>
      <c r="AC92" s="1263"/>
      <c r="AD92" s="1263"/>
      <c r="AE92" s="1263"/>
      <c r="AF92" s="1263"/>
      <c r="AG92" s="1263"/>
      <c r="AH92" s="1263"/>
    </row>
    <row r="93" spans="1:34" ht="20.25" customHeight="1" thickBot="1">
      <c r="A93" s="234"/>
      <c r="B93" s="513" t="s">
        <v>56</v>
      </c>
      <c r="C93" s="492"/>
      <c r="D93" s="493"/>
      <c r="E93" s="493"/>
      <c r="F93" s="494"/>
      <c r="G93" s="1178">
        <f>G65+G68+G71+G74+G77+G78+G81+G86+G89</f>
        <v>31.5</v>
      </c>
      <c r="H93" s="1178">
        <f>H65+H68+H71+H74+H77+H78+H81+H86+H89</f>
        <v>945</v>
      </c>
      <c r="I93" s="1178">
        <f>I65+I68+I71+I74+I77+I78+I81+I86+I89</f>
        <v>78</v>
      </c>
      <c r="J93" s="1179"/>
      <c r="K93" s="1180"/>
      <c r="L93" s="1179"/>
      <c r="M93" s="1181"/>
      <c r="N93" s="879"/>
      <c r="O93" s="2580" t="s">
        <v>477</v>
      </c>
      <c r="P93" s="2581"/>
      <c r="Q93" s="1039" t="s">
        <v>478</v>
      </c>
      <c r="R93" s="2580" t="s">
        <v>479</v>
      </c>
      <c r="S93" s="2581"/>
      <c r="T93" s="1183"/>
      <c r="U93" s="1091"/>
      <c r="V93" s="1083"/>
      <c r="X93" s="1263"/>
      <c r="Y93" s="1263"/>
      <c r="Z93" s="1263"/>
      <c r="AA93" s="1263"/>
      <c r="AB93" s="1263"/>
      <c r="AC93" s="1263"/>
      <c r="AD93" s="1263"/>
      <c r="AE93" s="1263"/>
      <c r="AF93" s="1263"/>
      <c r="AG93" s="1263"/>
      <c r="AH93" s="1263"/>
    </row>
    <row r="94" spans="1:34" ht="20.25" customHeight="1" thickBot="1">
      <c r="A94" s="2672"/>
      <c r="B94" s="3027"/>
      <c r="C94" s="3027"/>
      <c r="D94" s="3027"/>
      <c r="E94" s="3027"/>
      <c r="F94" s="3027"/>
      <c r="G94" s="3027"/>
      <c r="H94" s="2975"/>
      <c r="I94" s="2975"/>
      <c r="J94" s="2975"/>
      <c r="K94" s="2975"/>
      <c r="L94" s="2975"/>
      <c r="M94" s="2975"/>
      <c r="N94" s="3027"/>
      <c r="O94" s="3027"/>
      <c r="P94" s="3027"/>
      <c r="Q94" s="3027"/>
      <c r="R94" s="3027"/>
      <c r="S94" s="3027"/>
      <c r="T94" s="2975"/>
      <c r="U94" s="2975"/>
      <c r="V94" s="2976"/>
      <c r="X94" s="27">
        <f aca="true" t="shared" si="7" ref="X94:AH94">SUM(X64:X93)</f>
        <v>0</v>
      </c>
      <c r="Y94" s="27">
        <f t="shared" si="7"/>
        <v>0</v>
      </c>
      <c r="Z94" s="27">
        <f t="shared" si="7"/>
        <v>12</v>
      </c>
      <c r="AA94" s="27">
        <f t="shared" si="7"/>
        <v>2</v>
      </c>
      <c r="AB94" s="27">
        <f t="shared" si="7"/>
        <v>28</v>
      </c>
      <c r="AC94" s="27">
        <f t="shared" si="7"/>
        <v>8</v>
      </c>
      <c r="AD94" s="27">
        <f t="shared" si="7"/>
        <v>20</v>
      </c>
      <c r="AE94" s="27">
        <f t="shared" si="7"/>
        <v>8</v>
      </c>
      <c r="AF94" s="27">
        <f t="shared" si="7"/>
        <v>0</v>
      </c>
      <c r="AG94" s="27">
        <f t="shared" si="7"/>
        <v>56</v>
      </c>
      <c r="AH94" s="27">
        <f t="shared" si="7"/>
        <v>22</v>
      </c>
    </row>
    <row r="95" spans="1:22" ht="20.25" customHeight="1" thickBot="1">
      <c r="A95" s="3028" t="s">
        <v>163</v>
      </c>
      <c r="B95" s="3029"/>
      <c r="C95" s="3029"/>
      <c r="D95" s="3029"/>
      <c r="E95" s="3029"/>
      <c r="F95" s="3029"/>
      <c r="G95" s="3029"/>
      <c r="H95" s="3029"/>
      <c r="I95" s="3029"/>
      <c r="J95" s="3029"/>
      <c r="K95" s="3029"/>
      <c r="L95" s="3029"/>
      <c r="M95" s="3029"/>
      <c r="N95" s="3029"/>
      <c r="O95" s="3029"/>
      <c r="P95" s="3029"/>
      <c r="Q95" s="3029"/>
      <c r="R95" s="3029"/>
      <c r="S95" s="3029"/>
      <c r="T95" s="3029"/>
      <c r="U95" s="3029"/>
      <c r="V95" s="3030"/>
    </row>
    <row r="96" spans="1:22" ht="44.25" customHeight="1">
      <c r="A96" s="461" t="s">
        <v>189</v>
      </c>
      <c r="B96" s="462" t="s">
        <v>164</v>
      </c>
      <c r="C96" s="463"/>
      <c r="D96" s="464"/>
      <c r="E96" s="465"/>
      <c r="F96" s="466"/>
      <c r="G96" s="467">
        <f>SUM(G97:G97)</f>
        <v>3.5</v>
      </c>
      <c r="H96" s="468">
        <f>SUM(H97:H97)</f>
        <v>105</v>
      </c>
      <c r="I96" s="236"/>
      <c r="J96" s="236"/>
      <c r="K96" s="236"/>
      <c r="L96" s="236"/>
      <c r="M96" s="469"/>
      <c r="N96" s="470"/>
      <c r="O96" s="3031"/>
      <c r="P96" s="3032"/>
      <c r="Q96" s="470"/>
      <c r="R96" s="3031"/>
      <c r="S96" s="3032"/>
      <c r="T96" s="470"/>
      <c r="U96" s="236"/>
      <c r="V96" s="469"/>
    </row>
    <row r="97" spans="1:22" ht="20.25" customHeight="1" thickBot="1">
      <c r="A97" s="471"/>
      <c r="B97" s="472" t="s">
        <v>55</v>
      </c>
      <c r="C97" s="473"/>
      <c r="D97" s="474"/>
      <c r="E97" s="475"/>
      <c r="F97" s="476"/>
      <c r="G97" s="477">
        <v>3.5</v>
      </c>
      <c r="H97" s="478">
        <f>$G97*30</f>
        <v>105</v>
      </c>
      <c r="I97" s="479"/>
      <c r="J97" s="479"/>
      <c r="K97" s="479"/>
      <c r="L97" s="479"/>
      <c r="M97" s="480"/>
      <c r="N97" s="481"/>
      <c r="O97" s="3033"/>
      <c r="P97" s="3034"/>
      <c r="Q97" s="481"/>
      <c r="R97" s="3033"/>
      <c r="S97" s="3034"/>
      <c r="T97" s="481"/>
      <c r="U97" s="482"/>
      <c r="V97" s="483"/>
    </row>
    <row r="98" spans="1:22" ht="20.25" customHeight="1" thickBot="1">
      <c r="A98" s="3035" t="s">
        <v>190</v>
      </c>
      <c r="B98" s="3036"/>
      <c r="C98" s="484"/>
      <c r="D98" s="485"/>
      <c r="E98" s="486"/>
      <c r="F98" s="487"/>
      <c r="G98" s="488">
        <f>G$96</f>
        <v>3.5</v>
      </c>
      <c r="H98" s="489">
        <f>H$96</f>
        <v>105</v>
      </c>
      <c r="I98" s="490"/>
      <c r="J98" s="490"/>
      <c r="K98" s="490"/>
      <c r="L98" s="490"/>
      <c r="M98" s="491"/>
      <c r="N98" s="492"/>
      <c r="O98" s="3037"/>
      <c r="P98" s="3038"/>
      <c r="Q98" s="492"/>
      <c r="R98" s="3037"/>
      <c r="S98" s="3038"/>
      <c r="T98" s="492"/>
      <c r="U98" s="493"/>
      <c r="V98" s="494"/>
    </row>
    <row r="99" spans="1:22" ht="20.25" customHeight="1" thickBot="1">
      <c r="A99" s="3039" t="s">
        <v>191</v>
      </c>
      <c r="B99" s="3040"/>
      <c r="C99" s="484"/>
      <c r="D99" s="485"/>
      <c r="E99" s="486"/>
      <c r="F99" s="487"/>
      <c r="G99" s="495">
        <f>SUMIF($B$96:$B$97,"на базі ВНЗ 1 рівня",G$96:G$97)</f>
        <v>3.5</v>
      </c>
      <c r="H99" s="496">
        <f>SUMIF($B$96:$B$97,"на базі ВНЗ 1 рівня",H$96:H$97)</f>
        <v>105</v>
      </c>
      <c r="I99" s="497"/>
      <c r="J99" s="498"/>
      <c r="K99" s="498"/>
      <c r="L99" s="497"/>
      <c r="M99" s="499"/>
      <c r="N99" s="500"/>
      <c r="O99" s="3041"/>
      <c r="P99" s="3042"/>
      <c r="Q99" s="501"/>
      <c r="R99" s="3043"/>
      <c r="S99" s="3044"/>
      <c r="T99" s="501"/>
      <c r="U99" s="45"/>
      <c r="V99" s="502"/>
    </row>
    <row r="100" spans="1:22" ht="20.25" customHeight="1" thickBot="1">
      <c r="A100" s="3035" t="s">
        <v>192</v>
      </c>
      <c r="B100" s="3036"/>
      <c r="C100" s="484"/>
      <c r="D100" s="485"/>
      <c r="E100" s="503"/>
      <c r="F100" s="504"/>
      <c r="G100" s="505">
        <v>0</v>
      </c>
      <c r="H100" s="506">
        <v>0</v>
      </c>
      <c r="I100" s="507">
        <v>0</v>
      </c>
      <c r="J100" s="508">
        <v>0</v>
      </c>
      <c r="K100" s="508">
        <v>0</v>
      </c>
      <c r="L100" s="509">
        <v>0</v>
      </c>
      <c r="M100" s="510">
        <v>0</v>
      </c>
      <c r="N100" s="500"/>
      <c r="O100" s="3041"/>
      <c r="P100" s="3042"/>
      <c r="Q100" s="501"/>
      <c r="R100" s="3043"/>
      <c r="S100" s="3044"/>
      <c r="T100" s="501"/>
      <c r="U100" s="45"/>
      <c r="V100" s="502"/>
    </row>
    <row r="101" spans="1:22" ht="20.25" customHeight="1" thickBot="1">
      <c r="A101" s="1099"/>
      <c r="B101" s="1100"/>
      <c r="C101" s="1101"/>
      <c r="D101" s="1101"/>
      <c r="E101" s="1102"/>
      <c r="F101" s="1102"/>
      <c r="G101" s="1103"/>
      <c r="H101" s="1104"/>
      <c r="I101" s="1105"/>
      <c r="J101" s="1106"/>
      <c r="K101" s="1107"/>
      <c r="L101" s="1108"/>
      <c r="M101" s="1108"/>
      <c r="N101" s="1109"/>
      <c r="O101" s="1109"/>
      <c r="P101" s="1110"/>
      <c r="Q101" s="1110"/>
      <c r="R101" s="1110"/>
      <c r="S101" s="1110"/>
      <c r="T101" s="1111"/>
      <c r="U101" s="1112"/>
      <c r="V101" s="1113"/>
    </row>
    <row r="102" spans="1:22" ht="20.25" customHeight="1" thickBot="1">
      <c r="A102" s="2729" t="s">
        <v>337</v>
      </c>
      <c r="B102" s="2864"/>
      <c r="C102" s="2864"/>
      <c r="D102" s="2864"/>
      <c r="E102" s="2864"/>
      <c r="F102" s="2864"/>
      <c r="G102" s="2864"/>
      <c r="H102" s="2864"/>
      <c r="I102" s="2864"/>
      <c r="J102" s="2864"/>
      <c r="K102" s="2864"/>
      <c r="L102" s="2864"/>
      <c r="M102" s="2864"/>
      <c r="N102" s="2864"/>
      <c r="O102" s="2864"/>
      <c r="P102" s="2864"/>
      <c r="Q102" s="2864"/>
      <c r="R102" s="2864"/>
      <c r="S102" s="2864"/>
      <c r="T102" s="3045"/>
      <c r="U102" s="3045"/>
      <c r="V102" s="3046"/>
    </row>
    <row r="103" spans="1:22" ht="31.5" customHeight="1">
      <c r="A103" s="1114" t="s">
        <v>338</v>
      </c>
      <c r="B103" s="1115" t="s">
        <v>327</v>
      </c>
      <c r="C103" s="831"/>
      <c r="D103" s="830"/>
      <c r="E103" s="831"/>
      <c r="F103" s="832"/>
      <c r="G103" s="874">
        <v>8.5</v>
      </c>
      <c r="H103" s="1116">
        <f aca="true" t="shared" si="8" ref="H103:H120">G103*30</f>
        <v>255</v>
      </c>
      <c r="I103" s="1117"/>
      <c r="J103" s="1118"/>
      <c r="K103" s="1119"/>
      <c r="L103" s="1118"/>
      <c r="M103" s="1120"/>
      <c r="N103" s="821"/>
      <c r="O103" s="2617"/>
      <c r="P103" s="2618"/>
      <c r="Q103" s="848"/>
      <c r="R103" s="2613"/>
      <c r="S103" s="2614"/>
      <c r="T103" s="848"/>
      <c r="U103" s="850"/>
      <c r="V103" s="732"/>
    </row>
    <row r="104" spans="1:22" ht="20.25" customHeight="1">
      <c r="A104" s="1121"/>
      <c r="B104" s="734" t="s">
        <v>55</v>
      </c>
      <c r="C104" s="778"/>
      <c r="D104" s="756"/>
      <c r="E104" s="778"/>
      <c r="F104" s="779"/>
      <c r="G104" s="762">
        <v>3</v>
      </c>
      <c r="H104" s="1122">
        <f t="shared" si="8"/>
        <v>90</v>
      </c>
      <c r="I104" s="1123"/>
      <c r="J104" s="787"/>
      <c r="K104" s="788"/>
      <c r="L104" s="787"/>
      <c r="M104" s="789"/>
      <c r="N104" s="746"/>
      <c r="O104" s="2615"/>
      <c r="P104" s="2616"/>
      <c r="Q104" s="747"/>
      <c r="R104" s="2609"/>
      <c r="S104" s="2610"/>
      <c r="T104" s="747"/>
      <c r="U104" s="749"/>
      <c r="V104" s="750"/>
    </row>
    <row r="105" spans="1:22" ht="20.25" customHeight="1">
      <c r="A105" s="1121" t="s">
        <v>339</v>
      </c>
      <c r="B105" s="751" t="s">
        <v>56</v>
      </c>
      <c r="C105" s="756">
        <v>7</v>
      </c>
      <c r="D105" s="756"/>
      <c r="E105" s="778"/>
      <c r="F105" s="779"/>
      <c r="G105" s="752">
        <v>4</v>
      </c>
      <c r="H105" s="741">
        <f t="shared" si="8"/>
        <v>120</v>
      </c>
      <c r="I105" s="1124">
        <v>10</v>
      </c>
      <c r="J105" s="742" t="s">
        <v>127</v>
      </c>
      <c r="K105" s="743"/>
      <c r="L105" s="748" t="s">
        <v>128</v>
      </c>
      <c r="M105" s="781">
        <f>H105-I105</f>
        <v>110</v>
      </c>
      <c r="N105" s="746"/>
      <c r="O105" s="2615"/>
      <c r="P105" s="2616"/>
      <c r="Q105" s="1227" t="s">
        <v>263</v>
      </c>
      <c r="R105" s="2609"/>
      <c r="S105" s="2610"/>
      <c r="T105" s="747"/>
      <c r="U105" s="749"/>
      <c r="V105" s="750"/>
    </row>
    <row r="106" spans="1:22" ht="32.25" customHeight="1">
      <c r="A106" s="1121" t="s">
        <v>340</v>
      </c>
      <c r="B106" s="767" t="s">
        <v>328</v>
      </c>
      <c r="C106" s="778"/>
      <c r="D106" s="756"/>
      <c r="E106" s="756"/>
      <c r="F106" s="784">
        <v>8</v>
      </c>
      <c r="G106" s="752">
        <v>1.5</v>
      </c>
      <c r="H106" s="741">
        <f t="shared" si="8"/>
        <v>45</v>
      </c>
      <c r="I106" s="783">
        <v>8</v>
      </c>
      <c r="J106" s="742"/>
      <c r="K106" s="744"/>
      <c r="L106" s="744" t="s">
        <v>115</v>
      </c>
      <c r="M106" s="781">
        <f>H106-I106</f>
        <v>37</v>
      </c>
      <c r="N106" s="746"/>
      <c r="O106" s="2615"/>
      <c r="P106" s="2616"/>
      <c r="Q106" s="1227"/>
      <c r="R106" s="2623" t="s">
        <v>115</v>
      </c>
      <c r="S106" s="2624"/>
      <c r="T106" s="747"/>
      <c r="U106" s="749"/>
      <c r="V106" s="750"/>
    </row>
    <row r="107" spans="1:22" ht="31.5" customHeight="1">
      <c r="A107" s="733" t="s">
        <v>341</v>
      </c>
      <c r="B107" s="755" t="s">
        <v>329</v>
      </c>
      <c r="C107" s="778"/>
      <c r="D107" s="756"/>
      <c r="E107" s="778"/>
      <c r="F107" s="779"/>
      <c r="G107" s="752">
        <v>9</v>
      </c>
      <c r="H107" s="741">
        <f t="shared" si="8"/>
        <v>270</v>
      </c>
      <c r="I107" s="1123"/>
      <c r="J107" s="787"/>
      <c r="K107" s="788"/>
      <c r="L107" s="787"/>
      <c r="M107" s="789"/>
      <c r="N107" s="746"/>
      <c r="O107" s="2615"/>
      <c r="P107" s="2616"/>
      <c r="Q107" s="1227"/>
      <c r="R107" s="2623"/>
      <c r="S107" s="2624"/>
      <c r="T107" s="747"/>
      <c r="U107" s="749"/>
      <c r="V107" s="750"/>
    </row>
    <row r="108" spans="1:22" ht="20.25" customHeight="1">
      <c r="A108" s="733"/>
      <c r="B108" s="755" t="s">
        <v>55</v>
      </c>
      <c r="C108" s="778"/>
      <c r="D108" s="756"/>
      <c r="E108" s="778"/>
      <c r="F108" s="779"/>
      <c r="G108" s="762">
        <v>2</v>
      </c>
      <c r="H108" s="1122">
        <f t="shared" si="8"/>
        <v>60</v>
      </c>
      <c r="I108" s="1123"/>
      <c r="J108" s="787"/>
      <c r="K108" s="788"/>
      <c r="L108" s="787"/>
      <c r="M108" s="789"/>
      <c r="N108" s="746"/>
      <c r="O108" s="2615"/>
      <c r="P108" s="2616"/>
      <c r="Q108" s="747"/>
      <c r="R108" s="2623"/>
      <c r="S108" s="2624"/>
      <c r="T108" s="747"/>
      <c r="U108" s="749"/>
      <c r="V108" s="750"/>
    </row>
    <row r="109" spans="1:22" ht="20.25" customHeight="1">
      <c r="A109" s="733"/>
      <c r="B109" s="767" t="s">
        <v>56</v>
      </c>
      <c r="C109" s="778"/>
      <c r="D109" s="756"/>
      <c r="E109" s="778"/>
      <c r="F109" s="779"/>
      <c r="G109" s="752">
        <v>7</v>
      </c>
      <c r="H109" s="741">
        <f t="shared" si="8"/>
        <v>210</v>
      </c>
      <c r="I109" s="742">
        <f>SUM(I110:I112)</f>
        <v>18</v>
      </c>
      <c r="J109" s="743">
        <v>22</v>
      </c>
      <c r="K109" s="743">
        <v>4</v>
      </c>
      <c r="L109" s="783">
        <v>4</v>
      </c>
      <c r="M109" s="781">
        <f>H109-I109</f>
        <v>192</v>
      </c>
      <c r="N109" s="746"/>
      <c r="O109" s="2615"/>
      <c r="P109" s="2616"/>
      <c r="Q109" s="747"/>
      <c r="R109" s="2623"/>
      <c r="S109" s="2624"/>
      <c r="T109" s="747"/>
      <c r="U109" s="749"/>
      <c r="V109" s="750"/>
    </row>
    <row r="110" spans="1:22" ht="20.25" customHeight="1">
      <c r="A110" s="733" t="s">
        <v>342</v>
      </c>
      <c r="B110" s="767" t="s">
        <v>330</v>
      </c>
      <c r="C110" s="778"/>
      <c r="D110" s="756">
        <v>6</v>
      </c>
      <c r="E110" s="778"/>
      <c r="F110" s="779"/>
      <c r="G110" s="752">
        <v>2.5</v>
      </c>
      <c r="H110" s="741">
        <f t="shared" si="8"/>
        <v>75</v>
      </c>
      <c r="I110" s="783">
        <v>6</v>
      </c>
      <c r="J110" s="742" t="s">
        <v>116</v>
      </c>
      <c r="K110" s="742"/>
      <c r="L110" s="744" t="s">
        <v>128</v>
      </c>
      <c r="M110" s="781">
        <f>H110-I110</f>
        <v>69</v>
      </c>
      <c r="N110" s="746"/>
      <c r="O110" s="2623" t="s">
        <v>124</v>
      </c>
      <c r="P110" s="2624"/>
      <c r="Q110" s="747"/>
      <c r="R110" s="2623"/>
      <c r="S110" s="2624"/>
      <c r="T110" s="747"/>
      <c r="U110" s="749"/>
      <c r="V110" s="750"/>
    </row>
    <row r="111" spans="1:22" ht="20.25" customHeight="1">
      <c r="A111" s="733" t="s">
        <v>343</v>
      </c>
      <c r="B111" s="767" t="s">
        <v>331</v>
      </c>
      <c r="C111" s="778"/>
      <c r="D111" s="756">
        <v>7</v>
      </c>
      <c r="E111" s="778"/>
      <c r="F111" s="779"/>
      <c r="G111" s="752">
        <v>2</v>
      </c>
      <c r="H111" s="741">
        <f t="shared" si="8"/>
        <v>60</v>
      </c>
      <c r="I111" s="783">
        <v>4</v>
      </c>
      <c r="J111" s="742" t="s">
        <v>116</v>
      </c>
      <c r="K111" s="742"/>
      <c r="L111" s="744"/>
      <c r="M111" s="781">
        <f>H111-I111</f>
        <v>56</v>
      </c>
      <c r="N111" s="746"/>
      <c r="O111" s="2615"/>
      <c r="P111" s="2616"/>
      <c r="Q111" s="1227" t="s">
        <v>116</v>
      </c>
      <c r="R111" s="2623"/>
      <c r="S111" s="2624"/>
      <c r="T111" s="747"/>
      <c r="U111" s="749"/>
      <c r="V111" s="750"/>
    </row>
    <row r="112" spans="1:22" ht="20.25" customHeight="1">
      <c r="A112" s="733" t="s">
        <v>344</v>
      </c>
      <c r="B112" s="767" t="s">
        <v>332</v>
      </c>
      <c r="C112" s="756"/>
      <c r="D112" s="756">
        <v>8</v>
      </c>
      <c r="E112" s="778"/>
      <c r="F112" s="779"/>
      <c r="G112" s="752">
        <v>2.5</v>
      </c>
      <c r="H112" s="741">
        <f t="shared" si="8"/>
        <v>75</v>
      </c>
      <c r="I112" s="783">
        <v>8</v>
      </c>
      <c r="J112" s="742" t="s">
        <v>116</v>
      </c>
      <c r="K112" s="742" t="s">
        <v>333</v>
      </c>
      <c r="L112" s="744"/>
      <c r="M112" s="781">
        <f>H112-I112</f>
        <v>67</v>
      </c>
      <c r="N112" s="746"/>
      <c r="O112" s="2615"/>
      <c r="P112" s="2616"/>
      <c r="Q112" s="747"/>
      <c r="R112" s="2623" t="s">
        <v>115</v>
      </c>
      <c r="S112" s="2624"/>
      <c r="T112" s="747"/>
      <c r="U112" s="749"/>
      <c r="V112" s="750"/>
    </row>
    <row r="113" spans="1:22" ht="30" customHeight="1">
      <c r="A113" s="1121" t="s">
        <v>345</v>
      </c>
      <c r="B113" s="1125" t="s">
        <v>334</v>
      </c>
      <c r="C113" s="735"/>
      <c r="D113" s="736"/>
      <c r="E113" s="737"/>
      <c r="F113" s="738"/>
      <c r="G113" s="794">
        <v>3</v>
      </c>
      <c r="H113" s="1122">
        <f t="shared" si="8"/>
        <v>90</v>
      </c>
      <c r="I113" s="1124"/>
      <c r="J113" s="742"/>
      <c r="K113" s="743"/>
      <c r="L113" s="744"/>
      <c r="M113" s="745"/>
      <c r="N113" s="746"/>
      <c r="O113" s="2615"/>
      <c r="P113" s="2616"/>
      <c r="Q113" s="747"/>
      <c r="R113" s="2609"/>
      <c r="S113" s="2610"/>
      <c r="T113" s="747"/>
      <c r="U113" s="749"/>
      <c r="V113" s="750"/>
    </row>
    <row r="114" spans="1:22" ht="20.25" customHeight="1">
      <c r="A114" s="1126" t="s">
        <v>346</v>
      </c>
      <c r="B114" s="1127" t="s">
        <v>61</v>
      </c>
      <c r="C114" s="802"/>
      <c r="D114" s="787"/>
      <c r="E114" s="803"/>
      <c r="F114" s="1128"/>
      <c r="G114" s="752">
        <f>G115+G116</f>
        <v>6</v>
      </c>
      <c r="H114" s="741">
        <f t="shared" si="8"/>
        <v>180</v>
      </c>
      <c r="I114" s="803"/>
      <c r="J114" s="803"/>
      <c r="K114" s="803"/>
      <c r="L114" s="804"/>
      <c r="M114" s="1129"/>
      <c r="N114" s="746"/>
      <c r="O114" s="2615"/>
      <c r="P114" s="2616"/>
      <c r="Q114" s="747"/>
      <c r="R114" s="2609"/>
      <c r="S114" s="2610"/>
      <c r="T114" s="747"/>
      <c r="U114" s="749"/>
      <c r="V114" s="750"/>
    </row>
    <row r="115" spans="1:22" ht="18" customHeight="1">
      <c r="A115" s="1126"/>
      <c r="B115" s="1130" t="s">
        <v>55</v>
      </c>
      <c r="C115" s="802"/>
      <c r="D115" s="787"/>
      <c r="E115" s="803"/>
      <c r="F115" s="1128"/>
      <c r="G115" s="762">
        <v>1.5</v>
      </c>
      <c r="H115" s="1122">
        <f t="shared" si="8"/>
        <v>45</v>
      </c>
      <c r="I115" s="803"/>
      <c r="J115" s="803"/>
      <c r="K115" s="803"/>
      <c r="L115" s="804"/>
      <c r="M115" s="1129"/>
      <c r="N115" s="746"/>
      <c r="O115" s="2615"/>
      <c r="P115" s="2616"/>
      <c r="Q115" s="747"/>
      <c r="R115" s="2609"/>
      <c r="S115" s="2610"/>
      <c r="T115" s="747"/>
      <c r="U115" s="749"/>
      <c r="V115" s="750"/>
    </row>
    <row r="116" spans="1:22" ht="20.25" customHeight="1">
      <c r="A116" s="1131" t="s">
        <v>347</v>
      </c>
      <c r="B116" s="1132" t="s">
        <v>56</v>
      </c>
      <c r="C116" s="1133">
        <v>6</v>
      </c>
      <c r="D116" s="787"/>
      <c r="E116" s="803"/>
      <c r="F116" s="1128"/>
      <c r="G116" s="752">
        <v>4.5</v>
      </c>
      <c r="H116" s="741">
        <f t="shared" si="8"/>
        <v>135</v>
      </c>
      <c r="I116" s="1124">
        <v>10</v>
      </c>
      <c r="J116" s="742" t="s">
        <v>127</v>
      </c>
      <c r="K116" s="743"/>
      <c r="L116" s="748" t="s">
        <v>128</v>
      </c>
      <c r="M116" s="775">
        <f>H116-I116</f>
        <v>125</v>
      </c>
      <c r="N116" s="746"/>
      <c r="O116" s="2623" t="s">
        <v>263</v>
      </c>
      <c r="P116" s="2627"/>
      <c r="Q116" s="747"/>
      <c r="R116" s="2609"/>
      <c r="S116" s="2610"/>
      <c r="T116" s="747"/>
      <c r="U116" s="749"/>
      <c r="V116" s="750"/>
    </row>
    <row r="117" spans="1:22" ht="30.75" customHeight="1" thickBot="1">
      <c r="A117" s="733" t="s">
        <v>348</v>
      </c>
      <c r="B117" s="755" t="s">
        <v>335</v>
      </c>
      <c r="C117" s="778"/>
      <c r="D117" s="756">
        <v>7</v>
      </c>
      <c r="E117" s="778"/>
      <c r="F117" s="779"/>
      <c r="G117" s="752">
        <v>3</v>
      </c>
      <c r="H117" s="741">
        <f>G117*30</f>
        <v>90</v>
      </c>
      <c r="I117" s="783">
        <v>6</v>
      </c>
      <c r="J117" s="742" t="s">
        <v>116</v>
      </c>
      <c r="K117" s="742"/>
      <c r="L117" s="744" t="s">
        <v>128</v>
      </c>
      <c r="M117" s="775">
        <f>H117-I117</f>
        <v>84</v>
      </c>
      <c r="N117" s="746"/>
      <c r="O117" s="2619"/>
      <c r="P117" s="2620"/>
      <c r="Q117" s="1227" t="s">
        <v>124</v>
      </c>
      <c r="R117" s="2609"/>
      <c r="S117" s="2610"/>
      <c r="T117" s="747"/>
      <c r="U117" s="749"/>
      <c r="V117" s="750"/>
    </row>
    <row r="118" spans="1:22" ht="20.25" customHeight="1" thickBot="1">
      <c r="A118" s="2837" t="s">
        <v>36</v>
      </c>
      <c r="B118" s="2718"/>
      <c r="C118" s="1134"/>
      <c r="D118" s="1135"/>
      <c r="E118" s="1135"/>
      <c r="F118" s="1136"/>
      <c r="G118" s="999">
        <f>G103+G107+G113+G114+G117</f>
        <v>29.5</v>
      </c>
      <c r="H118" s="899">
        <f t="shared" si="8"/>
        <v>885</v>
      </c>
      <c r="I118" s="999"/>
      <c r="J118" s="999"/>
      <c r="K118" s="999"/>
      <c r="L118" s="999"/>
      <c r="M118" s="1137"/>
      <c r="N118" s="999"/>
      <c r="O118" s="2667"/>
      <c r="P118" s="2666"/>
      <c r="Q118" s="1138"/>
      <c r="R118" s="2667"/>
      <c r="S118" s="2666"/>
      <c r="T118" s="1222"/>
      <c r="U118" s="1139"/>
      <c r="V118" s="1225"/>
    </row>
    <row r="119" spans="1:22" ht="20.25" customHeight="1" thickBot="1">
      <c r="A119" s="2838" t="s">
        <v>336</v>
      </c>
      <c r="B119" s="2863"/>
      <c r="C119" s="1134"/>
      <c r="D119" s="1135"/>
      <c r="E119" s="1135"/>
      <c r="F119" s="1136"/>
      <c r="G119" s="1140">
        <f>G104+G108+G113+G115</f>
        <v>9.5</v>
      </c>
      <c r="H119" s="1141">
        <f t="shared" si="8"/>
        <v>285</v>
      </c>
      <c r="I119" s="1142"/>
      <c r="J119" s="1143"/>
      <c r="K119" s="1143"/>
      <c r="L119" s="1143"/>
      <c r="M119" s="1144"/>
      <c r="N119" s="1145"/>
      <c r="O119" s="2665"/>
      <c r="P119" s="2666"/>
      <c r="Q119" s="1146"/>
      <c r="R119" s="2665"/>
      <c r="S119" s="2666"/>
      <c r="T119" s="1147"/>
      <c r="U119" s="1148"/>
      <c r="V119" s="1149"/>
    </row>
    <row r="120" spans="1:22" ht="20.25" customHeight="1" thickBot="1">
      <c r="A120" s="2839" t="s">
        <v>412</v>
      </c>
      <c r="B120" s="2845"/>
      <c r="C120" s="1134"/>
      <c r="D120" s="1135"/>
      <c r="E120" s="1135"/>
      <c r="F120" s="1136"/>
      <c r="G120" s="1150">
        <f>G105+G109+G116+G106+G117</f>
        <v>20</v>
      </c>
      <c r="H120" s="899">
        <f t="shared" si="8"/>
        <v>600</v>
      </c>
      <c r="I120" s="899">
        <f>I105+I106+I109+I116+I117</f>
        <v>52</v>
      </c>
      <c r="J120" s="899">
        <v>32</v>
      </c>
      <c r="K120" s="899">
        <v>4</v>
      </c>
      <c r="L120" s="899">
        <v>16</v>
      </c>
      <c r="M120" s="899">
        <f>H120-I120</f>
        <v>548</v>
      </c>
      <c r="N120" s="1151"/>
      <c r="O120" s="2606" t="s">
        <v>465</v>
      </c>
      <c r="P120" s="2581"/>
      <c r="Q120" s="1151" t="s">
        <v>486</v>
      </c>
      <c r="R120" s="2606" t="s">
        <v>487</v>
      </c>
      <c r="S120" s="2581"/>
      <c r="T120" s="1222"/>
      <c r="U120" s="1152"/>
      <c r="V120" s="1139"/>
    </row>
    <row r="121" spans="1:22" ht="20.25" customHeight="1" thickBot="1">
      <c r="A121" s="1153"/>
      <c r="B121" s="1154"/>
      <c r="C121" s="718"/>
      <c r="D121" s="736"/>
      <c r="E121" s="737"/>
      <c r="F121" s="719"/>
      <c r="G121" s="1155"/>
      <c r="H121" s="1156"/>
      <c r="I121" s="1124"/>
      <c r="J121" s="742"/>
      <c r="K121" s="743"/>
      <c r="L121" s="744"/>
      <c r="M121" s="1157"/>
      <c r="N121" s="724"/>
      <c r="O121" s="2607"/>
      <c r="P121" s="2664"/>
      <c r="Q121" s="747"/>
      <c r="R121" s="2580"/>
      <c r="S121" s="2587"/>
      <c r="T121" s="730"/>
      <c r="U121" s="850"/>
      <c r="V121" s="1158"/>
    </row>
    <row r="122" spans="1:22" ht="19.5" customHeight="1" thickBot="1">
      <c r="A122" s="2860" t="s">
        <v>169</v>
      </c>
      <c r="B122" s="2861"/>
      <c r="C122" s="2861"/>
      <c r="D122" s="2861"/>
      <c r="E122" s="2861"/>
      <c r="F122" s="2861"/>
      <c r="G122" s="2861"/>
      <c r="H122" s="2861"/>
      <c r="I122" s="2861"/>
      <c r="J122" s="2861"/>
      <c r="K122" s="2861"/>
      <c r="L122" s="2861"/>
      <c r="M122" s="2861"/>
      <c r="N122" s="2861"/>
      <c r="O122" s="2861"/>
      <c r="P122" s="2861"/>
      <c r="Q122" s="2861"/>
      <c r="R122" s="2861"/>
      <c r="S122" s="2861"/>
      <c r="T122" s="2861"/>
      <c r="U122" s="2861"/>
      <c r="V122" s="2862"/>
    </row>
    <row r="123" spans="1:22" ht="19.5" customHeight="1" thickBot="1">
      <c r="A123" s="2858" t="s">
        <v>296</v>
      </c>
      <c r="B123" s="3047"/>
      <c r="C123" s="3047"/>
      <c r="D123" s="3047"/>
      <c r="E123" s="3047"/>
      <c r="F123" s="3047"/>
      <c r="G123" s="3047"/>
      <c r="H123" s="3047"/>
      <c r="I123" s="3047"/>
      <c r="J123" s="3047"/>
      <c r="K123" s="3047"/>
      <c r="L123" s="3047"/>
      <c r="M123" s="3047"/>
      <c r="N123" s="3047"/>
      <c r="O123" s="3047"/>
      <c r="P123" s="3047"/>
      <c r="Q123" s="3047"/>
      <c r="R123" s="3047"/>
      <c r="S123" s="3047"/>
      <c r="T123" s="3047"/>
      <c r="U123" s="3047"/>
      <c r="V123" s="3048"/>
    </row>
    <row r="124" spans="1:22" ht="19.5" customHeight="1" thickBot="1">
      <c r="A124" s="2859" t="s">
        <v>297</v>
      </c>
      <c r="B124" s="3049"/>
      <c r="C124" s="3049"/>
      <c r="D124" s="3049"/>
      <c r="E124" s="3049"/>
      <c r="F124" s="3049"/>
      <c r="G124" s="3049"/>
      <c r="H124" s="3049"/>
      <c r="I124" s="3049"/>
      <c r="J124" s="3049"/>
      <c r="K124" s="3049"/>
      <c r="L124" s="3049"/>
      <c r="M124" s="3049"/>
      <c r="N124" s="3049"/>
      <c r="O124" s="3049"/>
      <c r="P124" s="3049"/>
      <c r="Q124" s="3049"/>
      <c r="R124" s="3049"/>
      <c r="S124" s="3049"/>
      <c r="T124" s="3049"/>
      <c r="U124" s="3049"/>
      <c r="V124" s="3049"/>
    </row>
    <row r="125" spans="1:22" ht="31.5">
      <c r="A125" s="186" t="s">
        <v>173</v>
      </c>
      <c r="B125" s="415" t="s">
        <v>44</v>
      </c>
      <c r="C125" s="99"/>
      <c r="D125" s="99"/>
      <c r="E125" s="99"/>
      <c r="F125" s="235"/>
      <c r="G125" s="514">
        <f>G126+G127</f>
        <v>3</v>
      </c>
      <c r="H125" s="237">
        <f>H126+H127</f>
        <v>90</v>
      </c>
      <c r="I125" s="238"/>
      <c r="J125" s="183"/>
      <c r="K125" s="99"/>
      <c r="L125" s="183"/>
      <c r="M125" s="687"/>
      <c r="N125" s="694"/>
      <c r="O125" s="2662"/>
      <c r="P125" s="2663"/>
      <c r="Q125" s="701"/>
      <c r="R125" s="2653"/>
      <c r="S125" s="2654"/>
      <c r="T125" s="690"/>
      <c r="U125" s="100"/>
      <c r="V125" s="239"/>
    </row>
    <row r="126" spans="1:22" ht="15.75">
      <c r="A126" s="157"/>
      <c r="B126" s="122" t="s">
        <v>55</v>
      </c>
      <c r="C126" s="89"/>
      <c r="D126" s="89"/>
      <c r="E126" s="89"/>
      <c r="F126" s="155"/>
      <c r="G126" s="102">
        <v>1</v>
      </c>
      <c r="H126" s="89">
        <f aca="true" t="shared" si="9" ref="H126:H132">G126*30</f>
        <v>30</v>
      </c>
      <c r="I126" s="156"/>
      <c r="J126" s="92"/>
      <c r="K126" s="89"/>
      <c r="L126" s="92"/>
      <c r="M126" s="688"/>
      <c r="N126" s="695"/>
      <c r="O126" s="2660"/>
      <c r="P126" s="2661"/>
      <c r="Q126" s="198"/>
      <c r="R126" s="2623"/>
      <c r="S126" s="2624"/>
      <c r="T126" s="691"/>
      <c r="U126" s="91"/>
      <c r="V126" s="148"/>
    </row>
    <row r="127" spans="1:22" ht="15.75">
      <c r="A127" s="145" t="s">
        <v>174</v>
      </c>
      <c r="B127" s="94" t="s">
        <v>56</v>
      </c>
      <c r="C127" s="89"/>
      <c r="D127" s="103">
        <v>10</v>
      </c>
      <c r="E127" s="103"/>
      <c r="F127" s="155"/>
      <c r="G127" s="115">
        <v>2</v>
      </c>
      <c r="H127" s="89">
        <f t="shared" si="9"/>
        <v>60</v>
      </c>
      <c r="I127" s="158">
        <v>8</v>
      </c>
      <c r="J127" s="97" t="s">
        <v>127</v>
      </c>
      <c r="K127" s="103"/>
      <c r="L127" s="97"/>
      <c r="M127" s="689">
        <f>H127-I127</f>
        <v>52</v>
      </c>
      <c r="N127" s="695"/>
      <c r="O127" s="2660"/>
      <c r="P127" s="2661"/>
      <c r="Q127" s="198"/>
      <c r="R127" s="2623"/>
      <c r="S127" s="2624"/>
      <c r="T127" s="691"/>
      <c r="U127" s="159" t="s">
        <v>127</v>
      </c>
      <c r="V127" s="148"/>
    </row>
    <row r="128" spans="1:22" ht="31.5">
      <c r="A128" s="145" t="s">
        <v>175</v>
      </c>
      <c r="B128" s="402" t="s">
        <v>416</v>
      </c>
      <c r="C128" s="90"/>
      <c r="D128" s="90"/>
      <c r="E128" s="90"/>
      <c r="F128" s="88"/>
      <c r="G128" s="515">
        <f>G129+G130</f>
        <v>7</v>
      </c>
      <c r="H128" s="90">
        <f t="shared" si="9"/>
        <v>210</v>
      </c>
      <c r="I128" s="160"/>
      <c r="J128" s="92"/>
      <c r="K128" s="92"/>
      <c r="L128" s="92"/>
      <c r="M128" s="688"/>
      <c r="N128" s="225"/>
      <c r="O128" s="2660"/>
      <c r="P128" s="2661"/>
      <c r="Q128" s="197"/>
      <c r="R128" s="2623"/>
      <c r="S128" s="2624"/>
      <c r="T128" s="692"/>
      <c r="U128" s="93"/>
      <c r="V128" s="149"/>
    </row>
    <row r="129" spans="1:22" ht="15.75">
      <c r="A129" s="161"/>
      <c r="B129" s="122" t="s">
        <v>55</v>
      </c>
      <c r="C129" s="90"/>
      <c r="D129" s="90"/>
      <c r="E129" s="90"/>
      <c r="F129" s="88"/>
      <c r="G129" s="102">
        <v>3</v>
      </c>
      <c r="H129" s="89">
        <f t="shared" si="9"/>
        <v>90</v>
      </c>
      <c r="I129" s="160"/>
      <c r="J129" s="92"/>
      <c r="K129" s="92"/>
      <c r="L129" s="92"/>
      <c r="M129" s="688"/>
      <c r="N129" s="225"/>
      <c r="O129" s="2660"/>
      <c r="P129" s="2661"/>
      <c r="Q129" s="197"/>
      <c r="R129" s="2623"/>
      <c r="S129" s="2624"/>
      <c r="T129" s="692"/>
      <c r="U129" s="93"/>
      <c r="V129" s="149"/>
    </row>
    <row r="130" spans="1:22" ht="15.75">
      <c r="A130" s="145" t="s">
        <v>176</v>
      </c>
      <c r="B130" s="94" t="s">
        <v>56</v>
      </c>
      <c r="C130" s="95">
        <v>8</v>
      </c>
      <c r="D130" s="95"/>
      <c r="E130" s="95"/>
      <c r="F130" s="162"/>
      <c r="G130" s="115">
        <v>4</v>
      </c>
      <c r="H130" s="95">
        <f t="shared" si="9"/>
        <v>120</v>
      </c>
      <c r="I130" s="158">
        <v>8</v>
      </c>
      <c r="J130" s="97" t="s">
        <v>127</v>
      </c>
      <c r="K130" s="103"/>
      <c r="L130" s="97"/>
      <c r="M130" s="689">
        <f>H130-I130</f>
        <v>112</v>
      </c>
      <c r="N130" s="696"/>
      <c r="O130" s="2660"/>
      <c r="P130" s="2661"/>
      <c r="Q130" s="229"/>
      <c r="R130" s="2609" t="s">
        <v>127</v>
      </c>
      <c r="S130" s="2610"/>
      <c r="T130" s="693"/>
      <c r="U130" s="98"/>
      <c r="V130" s="150"/>
    </row>
    <row r="131" spans="1:22" ht="20.25" customHeight="1">
      <c r="A131" s="145" t="s">
        <v>177</v>
      </c>
      <c r="B131" s="403" t="s">
        <v>298</v>
      </c>
      <c r="C131" s="95"/>
      <c r="D131" s="95"/>
      <c r="E131" s="95"/>
      <c r="F131" s="162"/>
      <c r="G131" s="115">
        <f>G132+G133+G136+G139</f>
        <v>14.5</v>
      </c>
      <c r="H131" s="95">
        <f t="shared" si="9"/>
        <v>435</v>
      </c>
      <c r="I131" s="163"/>
      <c r="J131" s="96"/>
      <c r="K131" s="96"/>
      <c r="L131" s="398"/>
      <c r="M131" s="689"/>
      <c r="N131" s="696"/>
      <c r="O131" s="2660"/>
      <c r="P131" s="2661"/>
      <c r="Q131" s="229"/>
      <c r="R131" s="2609"/>
      <c r="S131" s="2610"/>
      <c r="T131" s="693"/>
      <c r="U131" s="98"/>
      <c r="V131" s="150"/>
    </row>
    <row r="132" spans="1:22" ht="31.5">
      <c r="A132" s="145" t="s">
        <v>178</v>
      </c>
      <c r="B132" s="416" t="s">
        <v>299</v>
      </c>
      <c r="C132" s="95"/>
      <c r="D132" s="95"/>
      <c r="E132" s="95"/>
      <c r="F132" s="162"/>
      <c r="G132" s="404">
        <v>3.5</v>
      </c>
      <c r="H132" s="405">
        <f t="shared" si="9"/>
        <v>105</v>
      </c>
      <c r="I132" s="163"/>
      <c r="J132" s="96"/>
      <c r="K132" s="96"/>
      <c r="L132" s="398"/>
      <c r="M132" s="689"/>
      <c r="N132" s="696"/>
      <c r="O132" s="2660"/>
      <c r="P132" s="2661"/>
      <c r="Q132" s="229"/>
      <c r="R132" s="2609"/>
      <c r="S132" s="2610"/>
      <c r="T132" s="693"/>
      <c r="U132" s="98"/>
      <c r="V132" s="150"/>
    </row>
    <row r="133" spans="1:22" ht="31.5">
      <c r="A133" s="145" t="s">
        <v>307</v>
      </c>
      <c r="B133" s="417" t="s">
        <v>41</v>
      </c>
      <c r="C133" s="90"/>
      <c r="D133" s="123"/>
      <c r="E133" s="123"/>
      <c r="F133" s="90"/>
      <c r="G133" s="90">
        <f>G134+G135</f>
        <v>5</v>
      </c>
      <c r="H133" s="90">
        <f>H134+H135</f>
        <v>150</v>
      </c>
      <c r="I133" s="160"/>
      <c r="J133" s="92"/>
      <c r="K133" s="90"/>
      <c r="L133" s="92"/>
      <c r="M133" s="688"/>
      <c r="N133" s="225"/>
      <c r="O133" s="2660"/>
      <c r="P133" s="2661"/>
      <c r="Q133" s="197"/>
      <c r="R133" s="2609"/>
      <c r="S133" s="2610"/>
      <c r="T133" s="698"/>
      <c r="U133" s="93"/>
      <c r="V133" s="149"/>
    </row>
    <row r="134" spans="1:22" ht="15.75">
      <c r="A134" s="144"/>
      <c r="B134" s="122" t="s">
        <v>55</v>
      </c>
      <c r="C134" s="90"/>
      <c r="D134" s="123"/>
      <c r="E134" s="123"/>
      <c r="F134" s="90"/>
      <c r="G134" s="90">
        <v>0.5</v>
      </c>
      <c r="H134" s="90">
        <f>G134*30</f>
        <v>15</v>
      </c>
      <c r="I134" s="160"/>
      <c r="J134" s="92"/>
      <c r="K134" s="90"/>
      <c r="L134" s="92"/>
      <c r="M134" s="688"/>
      <c r="N134" s="225"/>
      <c r="O134" s="2660"/>
      <c r="P134" s="2661"/>
      <c r="Q134" s="197"/>
      <c r="R134" s="2609"/>
      <c r="S134" s="2610"/>
      <c r="T134" s="698"/>
      <c r="U134" s="93"/>
      <c r="V134" s="149"/>
    </row>
    <row r="135" spans="1:22" ht="15.75">
      <c r="A135" s="145" t="s">
        <v>308</v>
      </c>
      <c r="B135" s="94" t="s">
        <v>56</v>
      </c>
      <c r="C135" s="95">
        <v>9</v>
      </c>
      <c r="D135" s="125"/>
      <c r="E135" s="125"/>
      <c r="F135" s="95"/>
      <c r="G135" s="95">
        <v>4.5</v>
      </c>
      <c r="H135" s="90">
        <f>G135*30</f>
        <v>135</v>
      </c>
      <c r="I135" s="163">
        <v>14</v>
      </c>
      <c r="J135" s="96" t="s">
        <v>127</v>
      </c>
      <c r="K135" s="95" t="s">
        <v>54</v>
      </c>
      <c r="L135" s="96"/>
      <c r="M135" s="689">
        <f>H135-I135</f>
        <v>121</v>
      </c>
      <c r="N135" s="225"/>
      <c r="O135" s="2660"/>
      <c r="P135" s="2661"/>
      <c r="Q135" s="197"/>
      <c r="R135" s="2609"/>
      <c r="S135" s="2610"/>
      <c r="T135" s="699" t="s">
        <v>129</v>
      </c>
      <c r="U135" s="93"/>
      <c r="V135" s="149"/>
    </row>
    <row r="136" spans="1:22" ht="31.5">
      <c r="A136" s="145" t="s">
        <v>309</v>
      </c>
      <c r="B136" s="417" t="s">
        <v>83</v>
      </c>
      <c r="C136" s="90"/>
      <c r="D136" s="123"/>
      <c r="E136" s="123"/>
      <c r="F136" s="90"/>
      <c r="G136" s="90">
        <f aca="true" t="shared" si="10" ref="G136:G141">H136/30</f>
        <v>1</v>
      </c>
      <c r="H136" s="90">
        <v>30</v>
      </c>
      <c r="I136" s="160"/>
      <c r="J136" s="92"/>
      <c r="K136" s="90"/>
      <c r="L136" s="92"/>
      <c r="M136" s="688"/>
      <c r="N136" s="225"/>
      <c r="O136" s="2660"/>
      <c r="P136" s="2661"/>
      <c r="Q136" s="197"/>
      <c r="R136" s="2609"/>
      <c r="S136" s="2610"/>
      <c r="T136" s="692"/>
      <c r="U136" s="93"/>
      <c r="V136" s="149"/>
    </row>
    <row r="137" spans="1:22" ht="15.75">
      <c r="A137" s="144"/>
      <c r="B137" s="122" t="s">
        <v>55</v>
      </c>
      <c r="C137" s="90"/>
      <c r="D137" s="123"/>
      <c r="E137" s="123"/>
      <c r="F137" s="90"/>
      <c r="G137" s="90">
        <f t="shared" si="10"/>
        <v>0.5</v>
      </c>
      <c r="H137" s="90">
        <v>15</v>
      </c>
      <c r="I137" s="160"/>
      <c r="J137" s="92"/>
      <c r="K137" s="90"/>
      <c r="L137" s="92"/>
      <c r="M137" s="688"/>
      <c r="N137" s="225"/>
      <c r="O137" s="2660"/>
      <c r="P137" s="2661"/>
      <c r="Q137" s="197"/>
      <c r="R137" s="2609"/>
      <c r="S137" s="2610"/>
      <c r="T137" s="692"/>
      <c r="U137" s="93"/>
      <c r="V137" s="149"/>
    </row>
    <row r="138" spans="1:22" ht="15.75">
      <c r="A138" s="145" t="s">
        <v>310</v>
      </c>
      <c r="B138" s="94" t="s">
        <v>56</v>
      </c>
      <c r="C138" s="90"/>
      <c r="D138" s="123"/>
      <c r="E138" s="123"/>
      <c r="F138" s="95">
        <v>10</v>
      </c>
      <c r="G138" s="95">
        <f t="shared" si="10"/>
        <v>0.5</v>
      </c>
      <c r="H138" s="95">
        <v>15</v>
      </c>
      <c r="I138" s="163">
        <v>4</v>
      </c>
      <c r="J138" s="96"/>
      <c r="K138" s="95"/>
      <c r="L138" s="96" t="s">
        <v>469</v>
      </c>
      <c r="M138" s="689">
        <f>H138-I138</f>
        <v>11</v>
      </c>
      <c r="N138" s="225"/>
      <c r="O138" s="2660"/>
      <c r="P138" s="2661"/>
      <c r="Q138" s="197"/>
      <c r="R138" s="2609"/>
      <c r="S138" s="2610"/>
      <c r="T138" s="692"/>
      <c r="U138" s="98" t="s">
        <v>116</v>
      </c>
      <c r="V138" s="149"/>
    </row>
    <row r="139" spans="1:22" ht="31.5">
      <c r="A139" s="145" t="s">
        <v>311</v>
      </c>
      <c r="B139" s="417" t="s">
        <v>42</v>
      </c>
      <c r="C139" s="90"/>
      <c r="D139" s="90"/>
      <c r="E139" s="90"/>
      <c r="F139" s="88"/>
      <c r="G139" s="90">
        <f t="shared" si="10"/>
        <v>5</v>
      </c>
      <c r="H139" s="90">
        <v>150</v>
      </c>
      <c r="I139" s="160"/>
      <c r="J139" s="92"/>
      <c r="K139" s="90"/>
      <c r="L139" s="92"/>
      <c r="M139" s="688"/>
      <c r="N139" s="225"/>
      <c r="O139" s="2660"/>
      <c r="P139" s="2661"/>
      <c r="Q139" s="197"/>
      <c r="R139" s="2609"/>
      <c r="S139" s="2610"/>
      <c r="T139" s="693"/>
      <c r="U139" s="93"/>
      <c r="V139" s="149"/>
    </row>
    <row r="140" spans="1:22" ht="15.75">
      <c r="A140" s="144"/>
      <c r="B140" s="122" t="s">
        <v>55</v>
      </c>
      <c r="C140" s="90"/>
      <c r="D140" s="90"/>
      <c r="E140" s="90"/>
      <c r="F140" s="88"/>
      <c r="G140" s="90">
        <f t="shared" si="10"/>
        <v>1.5</v>
      </c>
      <c r="H140" s="90">
        <v>45</v>
      </c>
      <c r="I140" s="163"/>
      <c r="J140" s="96"/>
      <c r="K140" s="95"/>
      <c r="L140" s="96"/>
      <c r="M140" s="689"/>
      <c r="N140" s="225"/>
      <c r="O140" s="2660"/>
      <c r="P140" s="2661"/>
      <c r="Q140" s="197"/>
      <c r="R140" s="2609"/>
      <c r="S140" s="2610"/>
      <c r="T140" s="693"/>
      <c r="U140" s="93"/>
      <c r="V140" s="149"/>
    </row>
    <row r="141" spans="1:22" s="30" customFormat="1" ht="18" customHeight="1">
      <c r="A141" s="145" t="s">
        <v>312</v>
      </c>
      <c r="B141" s="94" t="s">
        <v>56</v>
      </c>
      <c r="C141" s="95">
        <v>10</v>
      </c>
      <c r="D141" s="127"/>
      <c r="E141" s="127"/>
      <c r="F141" s="95"/>
      <c r="G141" s="95">
        <f t="shared" si="10"/>
        <v>3.5</v>
      </c>
      <c r="H141" s="95">
        <v>105</v>
      </c>
      <c r="I141" s="163">
        <v>14</v>
      </c>
      <c r="J141" s="96" t="s">
        <v>127</v>
      </c>
      <c r="K141" s="95" t="s">
        <v>54</v>
      </c>
      <c r="L141" s="96"/>
      <c r="M141" s="689">
        <f>H141-I141</f>
        <v>91</v>
      </c>
      <c r="N141" s="696"/>
      <c r="O141" s="2660"/>
      <c r="P141" s="2661"/>
      <c r="Q141" s="229"/>
      <c r="R141" s="2609"/>
      <c r="S141" s="2610"/>
      <c r="T141" s="693"/>
      <c r="U141" s="164" t="s">
        <v>129</v>
      </c>
      <c r="V141" s="150"/>
    </row>
    <row r="142" spans="1:22" ht="15.75">
      <c r="A142" s="145" t="s">
        <v>179</v>
      </c>
      <c r="B142" s="402" t="s">
        <v>300</v>
      </c>
      <c r="C142" s="95"/>
      <c r="D142" s="95"/>
      <c r="E142" s="95"/>
      <c r="F142" s="162"/>
      <c r="G142" s="115">
        <f>G143+G146</f>
        <v>10.5</v>
      </c>
      <c r="H142" s="95">
        <v>315</v>
      </c>
      <c r="I142" s="163"/>
      <c r="J142" s="96"/>
      <c r="K142" s="96"/>
      <c r="L142" s="398"/>
      <c r="M142" s="689"/>
      <c r="N142" s="696"/>
      <c r="O142" s="2660"/>
      <c r="P142" s="2661"/>
      <c r="Q142" s="229"/>
      <c r="R142" s="2609"/>
      <c r="S142" s="2610"/>
      <c r="T142" s="693"/>
      <c r="U142" s="98"/>
      <c r="V142" s="150"/>
    </row>
    <row r="143" spans="1:22" ht="15.75">
      <c r="A143" s="145" t="s">
        <v>180</v>
      </c>
      <c r="B143" s="417" t="s">
        <v>69</v>
      </c>
      <c r="C143" s="90"/>
      <c r="D143" s="90"/>
      <c r="E143" s="90"/>
      <c r="F143" s="88"/>
      <c r="G143" s="90">
        <f>H143/30</f>
        <v>6</v>
      </c>
      <c r="H143" s="90">
        <v>180</v>
      </c>
      <c r="I143" s="160"/>
      <c r="J143" s="92"/>
      <c r="K143" s="92"/>
      <c r="L143" s="92"/>
      <c r="M143" s="688"/>
      <c r="N143" s="225"/>
      <c r="O143" s="2660"/>
      <c r="P143" s="2661"/>
      <c r="Q143" s="197"/>
      <c r="R143" s="2609"/>
      <c r="S143" s="2610"/>
      <c r="T143" s="692"/>
      <c r="U143" s="93"/>
      <c r="V143" s="149"/>
    </row>
    <row r="144" spans="1:22" ht="15.75">
      <c r="A144" s="144"/>
      <c r="B144" s="122" t="s">
        <v>55</v>
      </c>
      <c r="C144" s="90"/>
      <c r="D144" s="90"/>
      <c r="E144" s="90"/>
      <c r="F144" s="88"/>
      <c r="G144" s="90">
        <v>2</v>
      </c>
      <c r="H144" s="90">
        <f aca="true" t="shared" si="11" ref="H144:H155">G144*30</f>
        <v>60</v>
      </c>
      <c r="I144" s="160"/>
      <c r="J144" s="92"/>
      <c r="K144" s="92"/>
      <c r="L144" s="92"/>
      <c r="M144" s="688"/>
      <c r="N144" s="225"/>
      <c r="O144" s="2660"/>
      <c r="P144" s="2661"/>
      <c r="Q144" s="197"/>
      <c r="R144" s="2609"/>
      <c r="S144" s="2610"/>
      <c r="T144" s="692"/>
      <c r="U144" s="93"/>
      <c r="V144" s="149"/>
    </row>
    <row r="145" spans="1:22" s="58" customFormat="1" ht="15.75">
      <c r="A145" s="145" t="s">
        <v>313</v>
      </c>
      <c r="B145" s="94" t="s">
        <v>56</v>
      </c>
      <c r="C145" s="95">
        <v>7</v>
      </c>
      <c r="D145" s="95"/>
      <c r="E145" s="95"/>
      <c r="F145" s="162"/>
      <c r="G145" s="95">
        <v>4</v>
      </c>
      <c r="H145" s="95">
        <f t="shared" si="11"/>
        <v>120</v>
      </c>
      <c r="I145" s="116">
        <v>10</v>
      </c>
      <c r="J145" s="114" t="s">
        <v>127</v>
      </c>
      <c r="K145" s="117"/>
      <c r="L145" s="98" t="s">
        <v>128</v>
      </c>
      <c r="M145" s="689">
        <f>H145-I145</f>
        <v>110</v>
      </c>
      <c r="N145" s="696"/>
      <c r="O145" s="2660"/>
      <c r="P145" s="2661"/>
      <c r="Q145" s="682" t="s">
        <v>263</v>
      </c>
      <c r="R145" s="2609"/>
      <c r="S145" s="2610"/>
      <c r="T145" s="693"/>
      <c r="U145" s="98"/>
      <c r="V145" s="150"/>
    </row>
    <row r="146" spans="1:22" ht="31.5">
      <c r="A146" s="145" t="s">
        <v>314</v>
      </c>
      <c r="B146" s="417" t="s">
        <v>40</v>
      </c>
      <c r="C146" s="90"/>
      <c r="D146" s="90"/>
      <c r="E146" s="90"/>
      <c r="F146" s="88"/>
      <c r="G146" s="90">
        <f>G147+G148</f>
        <v>4.5</v>
      </c>
      <c r="H146" s="90">
        <f t="shared" si="11"/>
        <v>135</v>
      </c>
      <c r="I146" s="160"/>
      <c r="J146" s="92"/>
      <c r="K146" s="90"/>
      <c r="L146" s="92"/>
      <c r="M146" s="688"/>
      <c r="N146" s="225"/>
      <c r="O146" s="2660"/>
      <c r="P146" s="2661"/>
      <c r="Q146" s="197"/>
      <c r="R146" s="2609"/>
      <c r="S146" s="2610"/>
      <c r="T146" s="692"/>
      <c r="U146" s="93"/>
      <c r="V146" s="149"/>
    </row>
    <row r="147" spans="1:22" ht="15.75">
      <c r="A147" s="144"/>
      <c r="B147" s="122" t="s">
        <v>55</v>
      </c>
      <c r="C147" s="90"/>
      <c r="D147" s="90"/>
      <c r="E147" s="90"/>
      <c r="F147" s="88"/>
      <c r="G147" s="90">
        <v>1</v>
      </c>
      <c r="H147" s="90">
        <f t="shared" si="11"/>
        <v>30</v>
      </c>
      <c r="I147" s="160"/>
      <c r="J147" s="92"/>
      <c r="K147" s="90"/>
      <c r="L147" s="92"/>
      <c r="M147" s="688"/>
      <c r="N147" s="225"/>
      <c r="O147" s="2660"/>
      <c r="P147" s="2661"/>
      <c r="Q147" s="197"/>
      <c r="R147" s="2609"/>
      <c r="S147" s="2610"/>
      <c r="T147" s="692"/>
      <c r="U147" s="93"/>
      <c r="V147" s="149"/>
    </row>
    <row r="148" spans="1:22" ht="15.75">
      <c r="A148" s="145" t="s">
        <v>315</v>
      </c>
      <c r="B148" s="94" t="s">
        <v>56</v>
      </c>
      <c r="C148" s="95">
        <v>9</v>
      </c>
      <c r="D148" s="90"/>
      <c r="E148" s="90"/>
      <c r="F148" s="88"/>
      <c r="G148" s="95">
        <v>3.5</v>
      </c>
      <c r="H148" s="95">
        <f t="shared" si="11"/>
        <v>105</v>
      </c>
      <c r="I148" s="116">
        <v>10</v>
      </c>
      <c r="J148" s="114" t="s">
        <v>127</v>
      </c>
      <c r="K148" s="117"/>
      <c r="L148" s="98" t="s">
        <v>128</v>
      </c>
      <c r="M148" s="689">
        <f>H148-I148</f>
        <v>95</v>
      </c>
      <c r="N148" s="225"/>
      <c r="O148" s="2660"/>
      <c r="P148" s="2661"/>
      <c r="Q148" s="197"/>
      <c r="R148" s="2609"/>
      <c r="S148" s="2610"/>
      <c r="T148" s="422" t="s">
        <v>263</v>
      </c>
      <c r="U148" s="93"/>
      <c r="V148" s="149"/>
    </row>
    <row r="149" spans="1:22" ht="31.5">
      <c r="A149" s="145" t="s">
        <v>181</v>
      </c>
      <c r="B149" s="402" t="s">
        <v>301</v>
      </c>
      <c r="C149" s="95"/>
      <c r="D149" s="95"/>
      <c r="E149" s="95"/>
      <c r="F149" s="162"/>
      <c r="G149" s="115">
        <f>G150+G153</f>
        <v>10</v>
      </c>
      <c r="H149" s="95">
        <f t="shared" si="11"/>
        <v>300</v>
      </c>
      <c r="I149" s="163"/>
      <c r="J149" s="96"/>
      <c r="K149" s="96"/>
      <c r="L149" s="398"/>
      <c r="M149" s="689"/>
      <c r="N149" s="696"/>
      <c r="O149" s="2660"/>
      <c r="P149" s="2661"/>
      <c r="Q149" s="229"/>
      <c r="R149" s="2609"/>
      <c r="S149" s="2610"/>
      <c r="T149" s="693"/>
      <c r="U149" s="98"/>
      <c r="V149" s="150"/>
    </row>
    <row r="150" spans="1:22" ht="30.75" customHeight="1">
      <c r="A150" s="145" t="s">
        <v>182</v>
      </c>
      <c r="B150" s="417" t="s">
        <v>71</v>
      </c>
      <c r="C150" s="90"/>
      <c r="D150" s="90"/>
      <c r="E150" s="90"/>
      <c r="F150" s="88"/>
      <c r="G150" s="90">
        <f>G151+G152</f>
        <v>6</v>
      </c>
      <c r="H150" s="90">
        <f t="shared" si="11"/>
        <v>180</v>
      </c>
      <c r="I150" s="160"/>
      <c r="J150" s="92"/>
      <c r="K150" s="92"/>
      <c r="L150" s="92"/>
      <c r="M150" s="688"/>
      <c r="N150" s="225"/>
      <c r="O150" s="2660"/>
      <c r="P150" s="2661"/>
      <c r="Q150" s="197"/>
      <c r="R150" s="2609"/>
      <c r="S150" s="2610"/>
      <c r="T150" s="692"/>
      <c r="U150" s="93"/>
      <c r="V150" s="149"/>
    </row>
    <row r="151" spans="1:22" ht="15.75">
      <c r="A151" s="161"/>
      <c r="B151" s="122" t="s">
        <v>55</v>
      </c>
      <c r="C151" s="90"/>
      <c r="D151" s="90"/>
      <c r="E151" s="90"/>
      <c r="F151" s="88"/>
      <c r="G151" s="90">
        <v>3</v>
      </c>
      <c r="H151" s="90">
        <f t="shared" si="11"/>
        <v>90</v>
      </c>
      <c r="I151" s="160"/>
      <c r="J151" s="92"/>
      <c r="K151" s="92"/>
      <c r="L151" s="92"/>
      <c r="M151" s="688"/>
      <c r="N151" s="225"/>
      <c r="O151" s="2660"/>
      <c r="P151" s="2661"/>
      <c r="Q151" s="197"/>
      <c r="R151" s="2609"/>
      <c r="S151" s="2610"/>
      <c r="T151" s="692"/>
      <c r="U151" s="93"/>
      <c r="V151" s="149"/>
    </row>
    <row r="152" spans="1:22" s="58" customFormat="1" ht="15.75">
      <c r="A152" s="145" t="s">
        <v>316</v>
      </c>
      <c r="B152" s="94" t="s">
        <v>56</v>
      </c>
      <c r="C152" s="95">
        <v>8</v>
      </c>
      <c r="D152" s="95"/>
      <c r="E152" s="95"/>
      <c r="F152" s="162"/>
      <c r="G152" s="95">
        <v>3</v>
      </c>
      <c r="H152" s="95">
        <f t="shared" si="11"/>
        <v>90</v>
      </c>
      <c r="I152" s="116">
        <v>10</v>
      </c>
      <c r="J152" s="114" t="s">
        <v>127</v>
      </c>
      <c r="K152" s="117"/>
      <c r="L152" s="98" t="s">
        <v>128</v>
      </c>
      <c r="M152" s="689">
        <f>H152-I152</f>
        <v>80</v>
      </c>
      <c r="N152" s="696"/>
      <c r="O152" s="2660"/>
      <c r="P152" s="2661"/>
      <c r="Q152" s="229"/>
      <c r="R152" s="3050" t="s">
        <v>263</v>
      </c>
      <c r="S152" s="3051"/>
      <c r="T152" s="700"/>
      <c r="U152" s="98"/>
      <c r="V152" s="150"/>
    </row>
    <row r="153" spans="1:22" ht="15.75">
      <c r="A153" s="145" t="s">
        <v>317</v>
      </c>
      <c r="B153" s="417" t="s">
        <v>43</v>
      </c>
      <c r="C153" s="90"/>
      <c r="D153" s="123"/>
      <c r="E153" s="123"/>
      <c r="F153" s="90"/>
      <c r="G153" s="90">
        <f>G154+G155</f>
        <v>4</v>
      </c>
      <c r="H153" s="90">
        <f t="shared" si="11"/>
        <v>120</v>
      </c>
      <c r="I153" s="160"/>
      <c r="J153" s="92"/>
      <c r="K153" s="90"/>
      <c r="L153" s="92"/>
      <c r="M153" s="688"/>
      <c r="N153" s="225"/>
      <c r="O153" s="2660"/>
      <c r="P153" s="2661"/>
      <c r="Q153" s="197"/>
      <c r="R153" s="2623"/>
      <c r="S153" s="2624"/>
      <c r="T153" s="692"/>
      <c r="U153" s="93"/>
      <c r="V153" s="149"/>
    </row>
    <row r="154" spans="1:22" ht="15.75">
      <c r="A154" s="144"/>
      <c r="B154" s="122" t="s">
        <v>55</v>
      </c>
      <c r="C154" s="90"/>
      <c r="D154" s="123"/>
      <c r="E154" s="123"/>
      <c r="F154" s="90"/>
      <c r="G154" s="90">
        <v>1</v>
      </c>
      <c r="H154" s="90">
        <f t="shared" si="11"/>
        <v>30</v>
      </c>
      <c r="I154" s="160"/>
      <c r="J154" s="92"/>
      <c r="K154" s="90"/>
      <c r="L154" s="92"/>
      <c r="M154" s="688"/>
      <c r="N154" s="225"/>
      <c r="O154" s="2660"/>
      <c r="P154" s="2661"/>
      <c r="Q154" s="197"/>
      <c r="R154" s="2623"/>
      <c r="S154" s="2624"/>
      <c r="T154" s="692"/>
      <c r="U154" s="93"/>
      <c r="V154" s="149"/>
    </row>
    <row r="155" spans="1:22" ht="15.75">
      <c r="A155" s="145" t="s">
        <v>318</v>
      </c>
      <c r="B155" s="94" t="s">
        <v>56</v>
      </c>
      <c r="C155" s="95"/>
      <c r="D155" s="125">
        <v>9</v>
      </c>
      <c r="E155" s="125"/>
      <c r="F155" s="95"/>
      <c r="G155" s="95">
        <v>3</v>
      </c>
      <c r="H155" s="95">
        <f t="shared" si="11"/>
        <v>90</v>
      </c>
      <c r="I155" s="163">
        <v>6</v>
      </c>
      <c r="J155" s="96" t="s">
        <v>116</v>
      </c>
      <c r="K155" s="95"/>
      <c r="L155" s="96" t="s">
        <v>128</v>
      </c>
      <c r="M155" s="689">
        <f>H155-I155</f>
        <v>84</v>
      </c>
      <c r="N155" s="696"/>
      <c r="O155" s="2660"/>
      <c r="P155" s="2661"/>
      <c r="Q155" s="229"/>
      <c r="R155" s="2623"/>
      <c r="S155" s="2624"/>
      <c r="T155" s="693" t="s">
        <v>124</v>
      </c>
      <c r="U155" s="98"/>
      <c r="V155" s="150"/>
    </row>
    <row r="156" spans="1:22" ht="16.5" thickBot="1">
      <c r="A156" s="145"/>
      <c r="B156" s="94"/>
      <c r="C156" s="95"/>
      <c r="D156" s="95"/>
      <c r="E156" s="95"/>
      <c r="F156" s="162"/>
      <c r="G156" s="115"/>
      <c r="H156" s="95"/>
      <c r="I156" s="163"/>
      <c r="J156" s="96"/>
      <c r="K156" s="96"/>
      <c r="L156" s="398"/>
      <c r="M156" s="689"/>
      <c r="N156" s="697"/>
      <c r="O156" s="2660"/>
      <c r="P156" s="2661"/>
      <c r="Q156" s="702"/>
      <c r="R156" s="2623"/>
      <c r="S156" s="2624"/>
      <c r="T156" s="693"/>
      <c r="U156" s="98"/>
      <c r="V156" s="150"/>
    </row>
    <row r="157" spans="1:22" ht="16.5" thickBot="1">
      <c r="A157" s="2859" t="s">
        <v>302</v>
      </c>
      <c r="B157" s="3049"/>
      <c r="C157" s="3049"/>
      <c r="D157" s="3049"/>
      <c r="E157" s="3049"/>
      <c r="F157" s="3049"/>
      <c r="G157" s="3049"/>
      <c r="H157" s="3049"/>
      <c r="I157" s="3049"/>
      <c r="J157" s="3049"/>
      <c r="K157" s="3049"/>
      <c r="L157" s="3049"/>
      <c r="M157" s="3049"/>
      <c r="N157" s="3049"/>
      <c r="O157" s="3049"/>
      <c r="P157" s="3049"/>
      <c r="Q157" s="3049"/>
      <c r="R157" s="3049"/>
      <c r="S157" s="3049"/>
      <c r="T157" s="3049"/>
      <c r="U157" s="3049"/>
      <c r="V157" s="3049"/>
    </row>
    <row r="158" spans="1:22" ht="31.5">
      <c r="A158" s="145" t="s">
        <v>183</v>
      </c>
      <c r="B158" s="402" t="s">
        <v>303</v>
      </c>
      <c r="C158" s="95"/>
      <c r="D158" s="95"/>
      <c r="E158" s="95"/>
      <c r="F158" s="162"/>
      <c r="G158" s="95">
        <f>G159</f>
        <v>4</v>
      </c>
      <c r="H158" s="95">
        <f aca="true" t="shared" si="12" ref="H158:H164">G158*30</f>
        <v>120</v>
      </c>
      <c r="I158" s="163"/>
      <c r="J158" s="96"/>
      <c r="K158" s="96"/>
      <c r="L158" s="398"/>
      <c r="M158" s="689"/>
      <c r="N158" s="703"/>
      <c r="O158" s="2658"/>
      <c r="P158" s="2659"/>
      <c r="Q158" s="704"/>
      <c r="R158" s="2613"/>
      <c r="S158" s="2614"/>
      <c r="T158" s="693"/>
      <c r="U158" s="98"/>
      <c r="V158" s="150"/>
    </row>
    <row r="159" spans="1:22" ht="15.75">
      <c r="A159" s="145" t="s">
        <v>184</v>
      </c>
      <c r="B159" s="417" t="s">
        <v>45</v>
      </c>
      <c r="C159" s="90"/>
      <c r="D159" s="90"/>
      <c r="E159" s="90"/>
      <c r="F159" s="107"/>
      <c r="G159" s="90">
        <f>G160+G161</f>
        <v>4</v>
      </c>
      <c r="H159" s="95">
        <f t="shared" si="12"/>
        <v>120</v>
      </c>
      <c r="I159" s="90"/>
      <c r="J159" s="92"/>
      <c r="K159" s="90"/>
      <c r="L159" s="92"/>
      <c r="M159" s="688"/>
      <c r="N159" s="225"/>
      <c r="O159" s="2660"/>
      <c r="P159" s="2661"/>
      <c r="Q159" s="197"/>
      <c r="R159" s="2623"/>
      <c r="S159" s="2624"/>
      <c r="T159" s="692"/>
      <c r="U159" s="93"/>
      <c r="V159" s="149"/>
    </row>
    <row r="160" spans="1:22" ht="15.75">
      <c r="A160" s="144"/>
      <c r="B160" s="122" t="s">
        <v>55</v>
      </c>
      <c r="C160" s="90"/>
      <c r="D160" s="90"/>
      <c r="E160" s="90"/>
      <c r="F160" s="107"/>
      <c r="G160" s="90">
        <v>0.5</v>
      </c>
      <c r="H160" s="95">
        <f t="shared" si="12"/>
        <v>15</v>
      </c>
      <c r="I160" s="90"/>
      <c r="J160" s="92"/>
      <c r="K160" s="90"/>
      <c r="L160" s="92"/>
      <c r="M160" s="688"/>
      <c r="N160" s="225"/>
      <c r="O160" s="2660"/>
      <c r="P160" s="2661"/>
      <c r="Q160" s="197"/>
      <c r="R160" s="2623"/>
      <c r="S160" s="2624"/>
      <c r="T160" s="692"/>
      <c r="U160" s="93"/>
      <c r="V160" s="149"/>
    </row>
    <row r="161" spans="1:22" ht="15.75">
      <c r="A161" s="145" t="s">
        <v>319</v>
      </c>
      <c r="B161" s="94" t="s">
        <v>56</v>
      </c>
      <c r="C161" s="90"/>
      <c r="D161" s="95">
        <v>9</v>
      </c>
      <c r="E161" s="95"/>
      <c r="F161" s="107"/>
      <c r="G161" s="95">
        <v>3.5</v>
      </c>
      <c r="H161" s="95">
        <f t="shared" si="12"/>
        <v>105</v>
      </c>
      <c r="I161" s="95">
        <v>4</v>
      </c>
      <c r="J161" s="97">
        <v>4</v>
      </c>
      <c r="K161" s="95"/>
      <c r="L161" s="96"/>
      <c r="M161" s="689">
        <f>H161-I161</f>
        <v>101</v>
      </c>
      <c r="N161" s="225"/>
      <c r="O161" s="2660"/>
      <c r="P161" s="2661"/>
      <c r="Q161" s="197"/>
      <c r="R161" s="2623"/>
      <c r="S161" s="2624"/>
      <c r="T161" s="693" t="s">
        <v>116</v>
      </c>
      <c r="U161" s="93"/>
      <c r="V161" s="149"/>
    </row>
    <row r="162" spans="1:22" s="1248" customFormat="1" ht="31.5">
      <c r="A162" s="1235" t="s">
        <v>185</v>
      </c>
      <c r="B162" s="1236" t="s">
        <v>304</v>
      </c>
      <c r="C162" s="1237"/>
      <c r="D162" s="1237"/>
      <c r="E162" s="1237"/>
      <c r="F162" s="1238"/>
      <c r="G162" s="1239">
        <f>G163+G164</f>
        <v>7.5</v>
      </c>
      <c r="H162" s="1237">
        <f t="shared" si="12"/>
        <v>225</v>
      </c>
      <c r="I162" s="1240"/>
      <c r="J162" s="1241"/>
      <c r="K162" s="1241"/>
      <c r="L162" s="1242"/>
      <c r="M162" s="1243"/>
      <c r="N162" s="1244"/>
      <c r="O162" s="3052"/>
      <c r="P162" s="3053"/>
      <c r="Q162" s="1245"/>
      <c r="R162" s="3054"/>
      <c r="S162" s="3055"/>
      <c r="T162" s="1246"/>
      <c r="U162" s="1247"/>
      <c r="V162" s="1247"/>
    </row>
    <row r="163" spans="1:22" s="1248" customFormat="1" ht="31.5">
      <c r="A163" s="1235" t="s">
        <v>186</v>
      </c>
      <c r="B163" s="1249" t="s">
        <v>47</v>
      </c>
      <c r="C163" s="1250"/>
      <c r="D163" s="1251">
        <v>9</v>
      </c>
      <c r="E163" s="1252"/>
      <c r="F163" s="1250"/>
      <c r="G163" s="1237">
        <v>3</v>
      </c>
      <c r="H163" s="1237">
        <f t="shared" si="12"/>
        <v>90</v>
      </c>
      <c r="I163" s="1252">
        <v>4</v>
      </c>
      <c r="J163" s="1262">
        <v>4</v>
      </c>
      <c r="K163" s="1252"/>
      <c r="L163" s="1241"/>
      <c r="M163" s="1243">
        <f>H163-I163</f>
        <v>86</v>
      </c>
      <c r="N163" s="1253"/>
      <c r="O163" s="3052"/>
      <c r="P163" s="3053"/>
      <c r="Q163" s="1253"/>
      <c r="R163" s="3054"/>
      <c r="S163" s="3055"/>
      <c r="T163" s="1247" t="s">
        <v>116</v>
      </c>
      <c r="U163" s="1247"/>
      <c r="V163" s="1254"/>
    </row>
    <row r="164" spans="1:22" s="1248" customFormat="1" ht="16.5" thickBot="1">
      <c r="A164" s="1235" t="s">
        <v>320</v>
      </c>
      <c r="B164" s="1255" t="s">
        <v>74</v>
      </c>
      <c r="C164" s="1256"/>
      <c r="D164" s="1237">
        <v>10</v>
      </c>
      <c r="E164" s="1237"/>
      <c r="F164" s="1250"/>
      <c r="G164" s="1237">
        <v>4.5</v>
      </c>
      <c r="H164" s="1237">
        <f t="shared" si="12"/>
        <v>135</v>
      </c>
      <c r="I164" s="1237">
        <v>8</v>
      </c>
      <c r="J164" s="1262">
        <v>8</v>
      </c>
      <c r="K164" s="1237"/>
      <c r="L164" s="1241"/>
      <c r="M164" s="1257">
        <f>H164-I164</f>
        <v>127</v>
      </c>
      <c r="N164" s="1258"/>
      <c r="O164" s="3052"/>
      <c r="P164" s="3053"/>
      <c r="Q164" s="1259"/>
      <c r="R164" s="3054"/>
      <c r="S164" s="3055"/>
      <c r="T164" s="1260"/>
      <c r="U164" s="1261" t="s">
        <v>127</v>
      </c>
      <c r="V164" s="1254"/>
    </row>
    <row r="165" spans="1:22" ht="16.5" thickBot="1">
      <c r="A165" s="2859" t="s">
        <v>305</v>
      </c>
      <c r="B165" s="3049"/>
      <c r="C165" s="3049"/>
      <c r="D165" s="3049"/>
      <c r="E165" s="3049"/>
      <c r="F165" s="3049"/>
      <c r="G165" s="3049"/>
      <c r="H165" s="3049"/>
      <c r="I165" s="3049"/>
      <c r="J165" s="3049"/>
      <c r="K165" s="3049"/>
      <c r="L165" s="3049"/>
      <c r="M165" s="3049"/>
      <c r="N165" s="3049"/>
      <c r="O165" s="3049"/>
      <c r="P165" s="3049"/>
      <c r="Q165" s="3049"/>
      <c r="R165" s="3049"/>
      <c r="S165" s="3049"/>
      <c r="T165" s="3049"/>
      <c r="U165" s="3049"/>
      <c r="V165" s="3049"/>
    </row>
    <row r="166" spans="1:22" ht="31.5">
      <c r="A166" s="145" t="s">
        <v>187</v>
      </c>
      <c r="B166" s="406" t="s">
        <v>306</v>
      </c>
      <c r="C166" s="410"/>
      <c r="D166" s="414">
        <v>9</v>
      </c>
      <c r="E166" s="410"/>
      <c r="F166" s="411"/>
      <c r="G166" s="412">
        <v>11.5</v>
      </c>
      <c r="H166" s="414">
        <f>G166*30</f>
        <v>345</v>
      </c>
      <c r="I166" s="410">
        <v>8</v>
      </c>
      <c r="J166" s="413">
        <v>8</v>
      </c>
      <c r="K166" s="181"/>
      <c r="L166" s="413"/>
      <c r="M166" s="705">
        <f>H166-I166</f>
        <v>337</v>
      </c>
      <c r="N166" s="228"/>
      <c r="O166" s="2653"/>
      <c r="P166" s="2654"/>
      <c r="Q166" s="228"/>
      <c r="R166" s="2653"/>
      <c r="S166" s="2654"/>
      <c r="T166" s="691" t="s">
        <v>127</v>
      </c>
      <c r="U166" s="159"/>
      <c r="V166" s="149"/>
    </row>
    <row r="167" spans="1:22" ht="16.5" thickBot="1">
      <c r="A167" s="145"/>
      <c r="B167" s="122"/>
      <c r="C167" s="90"/>
      <c r="D167" s="95"/>
      <c r="E167" s="95"/>
      <c r="F167" s="107"/>
      <c r="G167" s="95"/>
      <c r="H167" s="95"/>
      <c r="I167" s="95"/>
      <c r="J167" s="96"/>
      <c r="K167" s="95"/>
      <c r="L167" s="96"/>
      <c r="M167" s="706"/>
      <c r="N167" s="225"/>
      <c r="O167" s="2704"/>
      <c r="P167" s="2705"/>
      <c r="Q167" s="198"/>
      <c r="R167" s="2621"/>
      <c r="S167" s="2655"/>
      <c r="T167" s="691"/>
      <c r="U167" s="159"/>
      <c r="V167" s="149"/>
    </row>
    <row r="168" spans="1:22" ht="16.5" thickBot="1">
      <c r="A168" s="2828" t="s">
        <v>480</v>
      </c>
      <c r="B168" s="2829"/>
      <c r="C168" s="165"/>
      <c r="D168" s="165"/>
      <c r="E168" s="165"/>
      <c r="F168" s="166"/>
      <c r="G168" s="167">
        <f>G125+G128+G132+G133+G136+G139+G143+G146+G150+G153+G159+G163+G164</f>
        <v>56.5</v>
      </c>
      <c r="H168" s="126">
        <f>H125+H128+H132+H133+H136+H139+H143+H146+H150+H153+H159+H163+H164</f>
        <v>1695</v>
      </c>
      <c r="I168" s="126"/>
      <c r="J168" s="106"/>
      <c r="K168" s="168"/>
      <c r="L168" s="106"/>
      <c r="M168" s="707"/>
      <c r="N168" s="709"/>
      <c r="O168" s="2594"/>
      <c r="P168" s="2706"/>
      <c r="Q168" s="714" t="s">
        <v>263</v>
      </c>
      <c r="R168" s="2580" t="s">
        <v>481</v>
      </c>
      <c r="S168" s="2581"/>
      <c r="T168" s="714" t="s">
        <v>485</v>
      </c>
      <c r="U168" s="106" t="s">
        <v>483</v>
      </c>
      <c r="V168" s="151"/>
    </row>
    <row r="169" spans="1:22" ht="15.75">
      <c r="A169" s="169"/>
      <c r="B169" s="101" t="s">
        <v>79</v>
      </c>
      <c r="C169" s="170"/>
      <c r="D169" s="170"/>
      <c r="E169" s="170"/>
      <c r="F169" s="171"/>
      <c r="G169" s="172">
        <f>G126+G129+G132+G134+G137+G140+G144+G147+G151+G154+G160</f>
        <v>17.5</v>
      </c>
      <c r="H169" s="407">
        <f>H126+H129+H132+H134+H137+H140+H144+H147+H151+H154+H160</f>
        <v>525</v>
      </c>
      <c r="I169" s="408"/>
      <c r="J169" s="174"/>
      <c r="K169" s="173"/>
      <c r="L169" s="174"/>
      <c r="M169" s="708"/>
      <c r="N169" s="710"/>
      <c r="O169" s="2630"/>
      <c r="P169" s="2631"/>
      <c r="Q169" s="713"/>
      <c r="R169" s="2656"/>
      <c r="S169" s="2657"/>
      <c r="T169" s="712"/>
      <c r="U169" s="175"/>
      <c r="V169" s="152"/>
    </row>
    <row r="170" spans="1:22" ht="16.5" thickBot="1">
      <c r="A170" s="176"/>
      <c r="B170" s="176" t="s">
        <v>85</v>
      </c>
      <c r="C170" s="177"/>
      <c r="D170" s="177"/>
      <c r="E170" s="177"/>
      <c r="F170" s="178"/>
      <c r="G170" s="179">
        <f>G168-G169</f>
        <v>39</v>
      </c>
      <c r="H170" s="180">
        <f>H168-H169</f>
        <v>1170</v>
      </c>
      <c r="I170" s="409">
        <f>I127+I130+I135+I138+I141+I145+I148+I152+I155+I161+I163+I164</f>
        <v>100</v>
      </c>
      <c r="J170" s="409" t="e">
        <f>J127+J130+J135+J138+J141+J145+J148+J152+J155+J161+J163+J164</f>
        <v>#VALUE!</v>
      </c>
      <c r="K170" s="180">
        <v>14</v>
      </c>
      <c r="L170" s="180">
        <v>56</v>
      </c>
      <c r="M170" s="689">
        <f>H170-I170</f>
        <v>1070</v>
      </c>
      <c r="N170" s="711"/>
      <c r="O170" s="2651"/>
      <c r="P170" s="2652"/>
      <c r="Q170" s="702" t="s">
        <v>263</v>
      </c>
      <c r="R170" s="2611" t="s">
        <v>481</v>
      </c>
      <c r="S170" s="2612"/>
      <c r="T170" s="702" t="s">
        <v>485</v>
      </c>
      <c r="U170" s="382" t="s">
        <v>483</v>
      </c>
      <c r="V170" s="383"/>
    </row>
    <row r="171" spans="1:22" ht="16.5" thickBot="1">
      <c r="A171" s="3070"/>
      <c r="B171" s="3017"/>
      <c r="C171" s="3017"/>
      <c r="D171" s="3017"/>
      <c r="E171" s="3017"/>
      <c r="F171" s="3017"/>
      <c r="G171" s="3017"/>
      <c r="H171" s="3017"/>
      <c r="I171" s="3017"/>
      <c r="J171" s="3017"/>
      <c r="K171" s="3017"/>
      <c r="L171" s="3017"/>
      <c r="M171" s="3017"/>
      <c r="N171" s="3017"/>
      <c r="O171" s="3017"/>
      <c r="P171" s="3017"/>
      <c r="Q171" s="3017"/>
      <c r="R171" s="3017"/>
      <c r="S171" s="3017"/>
      <c r="T171" s="3017"/>
      <c r="U171" s="3017"/>
      <c r="V171" s="3071"/>
    </row>
    <row r="172" spans="1:22" ht="16.5" thickBot="1">
      <c r="A172" s="3203" t="s">
        <v>172</v>
      </c>
      <c r="B172" s="3073"/>
      <c r="C172" s="3073"/>
      <c r="D172" s="3073"/>
      <c r="E172" s="3073"/>
      <c r="F172" s="3073"/>
      <c r="G172" s="3073"/>
      <c r="H172" s="3073"/>
      <c r="I172" s="3073"/>
      <c r="J172" s="3073"/>
      <c r="K172" s="3073"/>
      <c r="L172" s="3073"/>
      <c r="M172" s="3073"/>
      <c r="N172" s="3073"/>
      <c r="O172" s="3073"/>
      <c r="P172" s="3073"/>
      <c r="Q172" s="3073"/>
      <c r="R172" s="3073"/>
      <c r="S172" s="3073"/>
      <c r="T172" s="3073"/>
      <c r="U172" s="3073"/>
      <c r="V172" s="3074"/>
    </row>
    <row r="173" spans="1:22" ht="31.5">
      <c r="A173" s="516" t="s">
        <v>193</v>
      </c>
      <c r="B173" s="517" t="s">
        <v>418</v>
      </c>
      <c r="C173" s="518">
        <v>10</v>
      </c>
      <c r="D173" s="519"/>
      <c r="E173" s="520"/>
      <c r="F173" s="521"/>
      <c r="G173" s="522">
        <v>2</v>
      </c>
      <c r="H173" s="523">
        <f>$G173*30</f>
        <v>60</v>
      </c>
      <c r="I173" s="524">
        <v>6</v>
      </c>
      <c r="J173" s="525" t="s">
        <v>116</v>
      </c>
      <c r="K173" s="526"/>
      <c r="L173" s="525" t="s">
        <v>128</v>
      </c>
      <c r="M173" s="527">
        <f>$H173-$I173</f>
        <v>54</v>
      </c>
      <c r="N173" s="528">
        <f aca="true" t="shared" si="13" ref="N173:T173">IF($G173=N$5,$K173,"")</f>
      </c>
      <c r="O173" s="3204">
        <f t="shared" si="13"/>
      </c>
      <c r="P173" s="3205"/>
      <c r="Q173" s="528">
        <f t="shared" si="13"/>
      </c>
      <c r="R173" s="3204">
        <f t="shared" si="13"/>
      </c>
      <c r="S173" s="3205"/>
      <c r="T173" s="528">
        <f t="shared" si="13"/>
      </c>
      <c r="U173" s="529" t="s">
        <v>124</v>
      </c>
      <c r="V173" s="530"/>
    </row>
    <row r="174" spans="1:22" ht="31.5">
      <c r="A174" s="531" t="s">
        <v>194</v>
      </c>
      <c r="B174" s="532" t="s">
        <v>195</v>
      </c>
      <c r="C174" s="533"/>
      <c r="D174" s="534"/>
      <c r="E174" s="535"/>
      <c r="F174" s="536"/>
      <c r="G174" s="537">
        <f>G$175+G$176+G$179</f>
        <v>9</v>
      </c>
      <c r="H174" s="538">
        <f>H$175+H$176+H$179</f>
        <v>270</v>
      </c>
      <c r="I174" s="539"/>
      <c r="J174" s="539"/>
      <c r="K174" s="539"/>
      <c r="L174" s="539"/>
      <c r="M174" s="540"/>
      <c r="N174" s="541"/>
      <c r="O174" s="3081"/>
      <c r="P174" s="3082"/>
      <c r="Q174" s="541"/>
      <c r="R174" s="3081"/>
      <c r="S174" s="3082"/>
      <c r="T174" s="541"/>
      <c r="U174" s="539"/>
      <c r="V174" s="540"/>
    </row>
    <row r="175" spans="1:22" ht="15.75">
      <c r="A175" s="542"/>
      <c r="B175" s="543" t="s">
        <v>55</v>
      </c>
      <c r="C175" s="533"/>
      <c r="D175" s="534"/>
      <c r="E175" s="535"/>
      <c r="F175" s="536"/>
      <c r="G175" s="544">
        <v>3.5</v>
      </c>
      <c r="H175" s="545">
        <f>G175*30</f>
        <v>105</v>
      </c>
      <c r="I175" s="539"/>
      <c r="J175" s="539"/>
      <c r="K175" s="539"/>
      <c r="L175" s="539"/>
      <c r="M175" s="540"/>
      <c r="N175" s="541"/>
      <c r="O175" s="3081"/>
      <c r="P175" s="3082"/>
      <c r="Q175" s="541"/>
      <c r="R175" s="3081"/>
      <c r="S175" s="3082"/>
      <c r="T175" s="541"/>
      <c r="U175" s="539"/>
      <c r="V175" s="540"/>
    </row>
    <row r="176" spans="1:22" ht="15.75">
      <c r="A176" s="542" t="s">
        <v>196</v>
      </c>
      <c r="B176" s="546" t="s">
        <v>56</v>
      </c>
      <c r="C176" s="533"/>
      <c r="D176" s="534"/>
      <c r="E176" s="535"/>
      <c r="F176" s="536"/>
      <c r="G176" s="537">
        <v>4.5</v>
      </c>
      <c r="H176" s="545">
        <f>G176*30</f>
        <v>135</v>
      </c>
      <c r="I176" s="547">
        <f>SUM(I$177:I$178)</f>
        <v>20</v>
      </c>
      <c r="J176" s="548" t="s">
        <v>81</v>
      </c>
      <c r="K176" s="548" t="s">
        <v>126</v>
      </c>
      <c r="L176" s="554" t="s">
        <v>128</v>
      </c>
      <c r="M176" s="549">
        <f>SUM(M$177:M$178)</f>
        <v>115</v>
      </c>
      <c r="N176" s="541"/>
      <c r="O176" s="3081"/>
      <c r="P176" s="3082"/>
      <c r="Q176" s="541"/>
      <c r="R176" s="3081"/>
      <c r="S176" s="3082"/>
      <c r="T176" s="541"/>
      <c r="U176" s="539"/>
      <c r="V176" s="540"/>
    </row>
    <row r="177" spans="1:22" ht="15.75">
      <c r="A177" s="550"/>
      <c r="B177" s="543" t="s">
        <v>56</v>
      </c>
      <c r="C177" s="533"/>
      <c r="D177" s="534">
        <v>9</v>
      </c>
      <c r="E177" s="535"/>
      <c r="F177" s="536"/>
      <c r="G177" s="551">
        <v>2.5</v>
      </c>
      <c r="H177" s="552">
        <f>$G177*30</f>
        <v>75</v>
      </c>
      <c r="I177" s="553">
        <v>6</v>
      </c>
      <c r="J177" s="554" t="s">
        <v>116</v>
      </c>
      <c r="K177" s="555"/>
      <c r="L177" s="554" t="s">
        <v>128</v>
      </c>
      <c r="M177" s="556">
        <f>$H177-$I177</f>
        <v>69</v>
      </c>
      <c r="N177" s="541"/>
      <c r="O177" s="3081"/>
      <c r="P177" s="3082"/>
      <c r="Q177" s="541"/>
      <c r="R177" s="3081"/>
      <c r="S177" s="3082"/>
      <c r="T177" s="557" t="s">
        <v>124</v>
      </c>
      <c r="U177" s="539"/>
      <c r="V177" s="540"/>
    </row>
    <row r="178" spans="1:22" ht="15.75">
      <c r="A178" s="550"/>
      <c r="B178" s="543" t="s">
        <v>56</v>
      </c>
      <c r="C178" s="533">
        <v>10</v>
      </c>
      <c r="D178" s="534"/>
      <c r="E178" s="535"/>
      <c r="F178" s="536"/>
      <c r="G178" s="551">
        <v>2</v>
      </c>
      <c r="H178" s="552">
        <f>$G178*30</f>
        <v>60</v>
      </c>
      <c r="I178" s="553">
        <v>14</v>
      </c>
      <c r="J178" s="554" t="s">
        <v>127</v>
      </c>
      <c r="K178" s="554" t="s">
        <v>126</v>
      </c>
      <c r="L178" s="554"/>
      <c r="M178" s="556">
        <f>$H178-$I178</f>
        <v>46</v>
      </c>
      <c r="N178" s="541"/>
      <c r="O178" s="3081"/>
      <c r="P178" s="3082"/>
      <c r="Q178" s="541"/>
      <c r="R178" s="3081"/>
      <c r="S178" s="3082"/>
      <c r="T178" s="541"/>
      <c r="U178" s="558" t="s">
        <v>129</v>
      </c>
      <c r="V178" s="540"/>
    </row>
    <row r="179" spans="1:22" ht="31.5">
      <c r="A179" s="559" t="s">
        <v>197</v>
      </c>
      <c r="B179" s="517" t="s">
        <v>198</v>
      </c>
      <c r="C179" s="533"/>
      <c r="D179" s="534">
        <v>8</v>
      </c>
      <c r="E179" s="535"/>
      <c r="F179" s="536"/>
      <c r="G179" s="537">
        <v>1</v>
      </c>
      <c r="H179" s="560">
        <f>$G179*30</f>
        <v>30</v>
      </c>
      <c r="I179" s="396">
        <v>4</v>
      </c>
      <c r="J179" s="397" t="s">
        <v>116</v>
      </c>
      <c r="K179" s="423"/>
      <c r="L179" s="398"/>
      <c r="M179" s="561">
        <f>$H179-$I179</f>
        <v>26</v>
      </c>
      <c r="N179" s="562"/>
      <c r="O179" s="3081"/>
      <c r="P179" s="3082"/>
      <c r="Q179" s="562"/>
      <c r="R179" s="3050" t="s">
        <v>116</v>
      </c>
      <c r="S179" s="3051"/>
      <c r="T179" s="562"/>
      <c r="U179" s="399"/>
      <c r="V179" s="563"/>
    </row>
    <row r="180" spans="1:22" ht="31.5">
      <c r="A180" s="531" t="s">
        <v>199</v>
      </c>
      <c r="B180" s="517" t="s">
        <v>419</v>
      </c>
      <c r="C180" s="533"/>
      <c r="D180" s="534"/>
      <c r="E180" s="535"/>
      <c r="F180" s="536"/>
      <c r="G180" s="537"/>
      <c r="H180" s="564"/>
      <c r="I180" s="396"/>
      <c r="J180" s="397"/>
      <c r="K180" s="423"/>
      <c r="L180" s="398"/>
      <c r="M180" s="561"/>
      <c r="N180" s="562"/>
      <c r="O180" s="3081"/>
      <c r="P180" s="3082"/>
      <c r="Q180" s="562"/>
      <c r="R180" s="3083"/>
      <c r="S180" s="3084"/>
      <c r="T180" s="562"/>
      <c r="U180" s="399"/>
      <c r="V180" s="563"/>
    </row>
    <row r="181" spans="1:22" ht="15.75">
      <c r="A181" s="531" t="s">
        <v>201</v>
      </c>
      <c r="B181" s="565" t="s">
        <v>206</v>
      </c>
      <c r="C181" s="533"/>
      <c r="D181" s="534"/>
      <c r="E181" s="535"/>
      <c r="F181" s="536"/>
      <c r="G181" s="537">
        <f>SUM(G182:G183)</f>
        <v>3.5</v>
      </c>
      <c r="H181" s="564">
        <f>SUM(H182:H183)</f>
        <v>105</v>
      </c>
      <c r="I181" s="396"/>
      <c r="J181" s="397"/>
      <c r="K181" s="423"/>
      <c r="L181" s="398"/>
      <c r="M181" s="561"/>
      <c r="N181" s="562"/>
      <c r="O181" s="3081"/>
      <c r="P181" s="3082"/>
      <c r="Q181" s="562"/>
      <c r="R181" s="3083"/>
      <c r="S181" s="3084"/>
      <c r="T181" s="562"/>
      <c r="U181" s="399"/>
      <c r="V181" s="563"/>
    </row>
    <row r="182" spans="1:22" ht="15.75">
      <c r="A182" s="542"/>
      <c r="B182" s="566" t="s">
        <v>55</v>
      </c>
      <c r="C182" s="533"/>
      <c r="D182" s="534"/>
      <c r="E182" s="535"/>
      <c r="F182" s="536"/>
      <c r="G182" s="544">
        <v>1.5</v>
      </c>
      <c r="H182" s="567">
        <f>G182*30</f>
        <v>45</v>
      </c>
      <c r="I182" s="396"/>
      <c r="J182" s="397"/>
      <c r="K182" s="423"/>
      <c r="L182" s="398"/>
      <c r="M182" s="561"/>
      <c r="N182" s="562"/>
      <c r="O182" s="3081"/>
      <c r="P182" s="3082"/>
      <c r="Q182" s="562"/>
      <c r="R182" s="3083"/>
      <c r="S182" s="3084"/>
      <c r="T182" s="562"/>
      <c r="U182" s="399"/>
      <c r="V182" s="563"/>
    </row>
    <row r="183" spans="1:22" ht="15.75">
      <c r="A183" s="531" t="s">
        <v>421</v>
      </c>
      <c r="B183" s="568" t="s">
        <v>56</v>
      </c>
      <c r="C183" s="533"/>
      <c r="D183" s="535">
        <v>8</v>
      </c>
      <c r="E183" s="535"/>
      <c r="F183" s="536"/>
      <c r="G183" s="537">
        <v>2</v>
      </c>
      <c r="H183" s="569">
        <f>G183*30</f>
        <v>60</v>
      </c>
      <c r="I183" s="570">
        <f>SUM($J183:$L183)</f>
        <v>4</v>
      </c>
      <c r="J183" s="571">
        <v>4</v>
      </c>
      <c r="K183" s="571"/>
      <c r="L183" s="572"/>
      <c r="M183" s="561">
        <f>$H183-$I183</f>
        <v>56</v>
      </c>
      <c r="N183" s="562"/>
      <c r="O183" s="3081"/>
      <c r="P183" s="3082"/>
      <c r="Q183" s="562"/>
      <c r="R183" s="3050" t="s">
        <v>116</v>
      </c>
      <c r="S183" s="3051"/>
      <c r="T183" s="562"/>
      <c r="U183" s="399"/>
      <c r="V183" s="563"/>
    </row>
    <row r="184" spans="1:22" ht="31.5">
      <c r="A184" s="531"/>
      <c r="B184" s="573" t="s">
        <v>420</v>
      </c>
      <c r="C184" s="533"/>
      <c r="D184" s="534"/>
      <c r="E184" s="535"/>
      <c r="F184" s="536"/>
      <c r="G184" s="537"/>
      <c r="H184" s="569"/>
      <c r="I184" s="396"/>
      <c r="J184" s="397"/>
      <c r="K184" s="423"/>
      <c r="L184" s="398"/>
      <c r="M184" s="561"/>
      <c r="N184" s="562"/>
      <c r="O184" s="3081"/>
      <c r="P184" s="3082"/>
      <c r="Q184" s="562"/>
      <c r="R184" s="3083"/>
      <c r="S184" s="3084"/>
      <c r="T184" s="562"/>
      <c r="U184" s="399"/>
      <c r="V184" s="563"/>
    </row>
    <row r="185" spans="1:22" ht="31.5">
      <c r="A185" s="531" t="s">
        <v>422</v>
      </c>
      <c r="B185" s="565" t="s">
        <v>209</v>
      </c>
      <c r="C185" s="533"/>
      <c r="D185" s="534"/>
      <c r="E185" s="535"/>
      <c r="F185" s="536"/>
      <c r="G185" s="537">
        <f>SUM(G186:G187)</f>
        <v>4.5</v>
      </c>
      <c r="H185" s="564">
        <f>SUM(H186:H187)</f>
        <v>135</v>
      </c>
      <c r="I185" s="396"/>
      <c r="J185" s="397"/>
      <c r="K185" s="423"/>
      <c r="L185" s="398"/>
      <c r="M185" s="561"/>
      <c r="N185" s="562"/>
      <c r="O185" s="3081"/>
      <c r="P185" s="3082"/>
      <c r="Q185" s="562"/>
      <c r="R185" s="3083"/>
      <c r="S185" s="3084"/>
      <c r="T185" s="562"/>
      <c r="U185" s="399"/>
      <c r="V185" s="563"/>
    </row>
    <row r="186" spans="1:22" ht="15.75">
      <c r="A186" s="531" t="s">
        <v>423</v>
      </c>
      <c r="B186" s="566" t="s">
        <v>55</v>
      </c>
      <c r="C186" s="533"/>
      <c r="D186" s="534"/>
      <c r="E186" s="535"/>
      <c r="F186" s="536"/>
      <c r="G186" s="544">
        <v>2.5</v>
      </c>
      <c r="H186" s="567">
        <f>G186*30</f>
        <v>75</v>
      </c>
      <c r="I186" s="396"/>
      <c r="J186" s="397"/>
      <c r="K186" s="423"/>
      <c r="L186" s="398"/>
      <c r="M186" s="561"/>
      <c r="N186" s="562"/>
      <c r="O186" s="3081"/>
      <c r="P186" s="3082"/>
      <c r="Q186" s="562"/>
      <c r="R186" s="3083"/>
      <c r="S186" s="3084"/>
      <c r="T186" s="562"/>
      <c r="U186" s="399"/>
      <c r="V186" s="563"/>
    </row>
    <row r="187" spans="1:22" ht="15.75">
      <c r="A187" s="531" t="s">
        <v>424</v>
      </c>
      <c r="B187" s="568" t="s">
        <v>56</v>
      </c>
      <c r="C187" s="533"/>
      <c r="D187" s="555">
        <v>10</v>
      </c>
      <c r="E187" s="535"/>
      <c r="F187" s="536"/>
      <c r="G187" s="537">
        <v>2</v>
      </c>
      <c r="H187" s="569">
        <f>G187*30</f>
        <v>60</v>
      </c>
      <c r="I187" s="570">
        <f>SUM($J187:$L187)</f>
        <v>4</v>
      </c>
      <c r="J187" s="571">
        <v>4</v>
      </c>
      <c r="K187" s="571"/>
      <c r="L187" s="572"/>
      <c r="M187" s="561">
        <f>$H187-$I187</f>
        <v>56</v>
      </c>
      <c r="N187" s="562"/>
      <c r="O187" s="3081"/>
      <c r="P187" s="3082"/>
      <c r="Q187" s="562"/>
      <c r="R187" s="3083"/>
      <c r="S187" s="3084"/>
      <c r="T187" s="562"/>
      <c r="U187" s="424" t="s">
        <v>116</v>
      </c>
      <c r="V187" s="563"/>
    </row>
    <row r="188" spans="1:22" ht="31.5">
      <c r="A188" s="531" t="s">
        <v>202</v>
      </c>
      <c r="B188" s="532" t="s">
        <v>200</v>
      </c>
      <c r="C188" s="533"/>
      <c r="D188" s="534"/>
      <c r="E188" s="535"/>
      <c r="F188" s="536"/>
      <c r="G188" s="537">
        <f>SUM(G$189:G$190)</f>
        <v>4.5</v>
      </c>
      <c r="H188" s="538">
        <f>SUM(H$189:H$190)</f>
        <v>135</v>
      </c>
      <c r="I188" s="539"/>
      <c r="J188" s="539"/>
      <c r="K188" s="539"/>
      <c r="L188" s="539"/>
      <c r="M188" s="540"/>
      <c r="N188" s="541"/>
      <c r="O188" s="3081"/>
      <c r="P188" s="3082"/>
      <c r="Q188" s="541"/>
      <c r="R188" s="3083"/>
      <c r="S188" s="3084"/>
      <c r="T188" s="541"/>
      <c r="U188" s="539"/>
      <c r="V188" s="540"/>
    </row>
    <row r="189" spans="1:22" ht="15.75">
      <c r="A189" s="542"/>
      <c r="B189" s="543" t="s">
        <v>55</v>
      </c>
      <c r="C189" s="533"/>
      <c r="D189" s="534"/>
      <c r="E189" s="535"/>
      <c r="F189" s="536"/>
      <c r="G189" s="544">
        <v>1.5</v>
      </c>
      <c r="H189" s="574">
        <f>$G189*30</f>
        <v>45</v>
      </c>
      <c r="I189" s="539"/>
      <c r="J189" s="539"/>
      <c r="K189" s="539"/>
      <c r="L189" s="539"/>
      <c r="M189" s="540"/>
      <c r="N189" s="541"/>
      <c r="O189" s="3081"/>
      <c r="P189" s="3082"/>
      <c r="Q189" s="541"/>
      <c r="R189" s="3083"/>
      <c r="S189" s="3084"/>
      <c r="T189" s="541"/>
      <c r="U189" s="539"/>
      <c r="V189" s="540"/>
    </row>
    <row r="190" spans="1:22" ht="15.75">
      <c r="A190" s="542" t="s">
        <v>204</v>
      </c>
      <c r="B190" s="546" t="s">
        <v>56</v>
      </c>
      <c r="C190" s="533">
        <v>9</v>
      </c>
      <c r="D190" s="534"/>
      <c r="E190" s="535"/>
      <c r="F190" s="536"/>
      <c r="G190" s="537">
        <v>3</v>
      </c>
      <c r="H190" s="560">
        <f>$G190*30</f>
        <v>90</v>
      </c>
      <c r="I190" s="570">
        <v>10</v>
      </c>
      <c r="J190" s="575" t="s">
        <v>127</v>
      </c>
      <c r="K190" s="576"/>
      <c r="L190" s="548" t="s">
        <v>128</v>
      </c>
      <c r="M190" s="577">
        <f>$H190-$I190</f>
        <v>80</v>
      </c>
      <c r="N190" s="578">
        <f>IF($G190=N$5,$K190,"")</f>
      </c>
      <c r="O190" s="3081"/>
      <c r="P190" s="3082"/>
      <c r="Q190" s="578">
        <f>IF($G190=Q$5,$K190,"")</f>
      </c>
      <c r="R190" s="3083"/>
      <c r="S190" s="3084"/>
      <c r="T190" s="557" t="s">
        <v>263</v>
      </c>
      <c r="U190" s="558"/>
      <c r="V190" s="580"/>
    </row>
    <row r="191" spans="1:22" ht="31.5">
      <c r="A191" s="531" t="s">
        <v>205</v>
      </c>
      <c r="B191" s="546" t="s">
        <v>470</v>
      </c>
      <c r="C191" s="581"/>
      <c r="D191" s="535">
        <v>10</v>
      </c>
      <c r="E191" s="555"/>
      <c r="F191" s="582"/>
      <c r="G191" s="537">
        <v>3</v>
      </c>
      <c r="H191" s="560">
        <f>$G191*30</f>
        <v>90</v>
      </c>
      <c r="I191" s="570">
        <f>SUM($J191:$L191)</f>
        <v>4</v>
      </c>
      <c r="J191" s="571">
        <v>4</v>
      </c>
      <c r="K191" s="571"/>
      <c r="L191" s="572"/>
      <c r="M191" s="577">
        <f>$H191-$I191</f>
        <v>86</v>
      </c>
      <c r="N191" s="578">
        <f>IF($G191=N$5,$K191,"")</f>
      </c>
      <c r="O191" s="3081"/>
      <c r="P191" s="3082"/>
      <c r="Q191" s="578">
        <f>IF($G191=Q$5,$K191,"")</f>
      </c>
      <c r="R191" s="3083"/>
      <c r="S191" s="3084"/>
      <c r="T191" s="584"/>
      <c r="U191" s="399" t="s">
        <v>116</v>
      </c>
      <c r="V191" s="580"/>
    </row>
    <row r="192" spans="1:22" ht="15.75">
      <c r="A192" s="531" t="s">
        <v>207</v>
      </c>
      <c r="B192" s="585" t="s">
        <v>211</v>
      </c>
      <c r="C192" s="533"/>
      <c r="D192" s="534"/>
      <c r="E192" s="535"/>
      <c r="F192" s="536"/>
      <c r="G192" s="586">
        <f>G193+G194</f>
        <v>5.5</v>
      </c>
      <c r="H192" s="587">
        <f>H193+H194</f>
        <v>165</v>
      </c>
      <c r="I192" s="539"/>
      <c r="J192" s="539"/>
      <c r="K192" s="539"/>
      <c r="L192" s="539"/>
      <c r="M192" s="540"/>
      <c r="N192" s="541"/>
      <c r="O192" s="3081"/>
      <c r="P192" s="3082"/>
      <c r="Q192" s="541"/>
      <c r="R192" s="3083"/>
      <c r="S192" s="3084"/>
      <c r="T192" s="541"/>
      <c r="U192" s="539"/>
      <c r="V192" s="540"/>
    </row>
    <row r="193" spans="1:22" ht="15.75">
      <c r="A193" s="542"/>
      <c r="B193" s="585" t="s">
        <v>55</v>
      </c>
      <c r="C193" s="533"/>
      <c r="D193" s="534"/>
      <c r="E193" s="535"/>
      <c r="F193" s="536"/>
      <c r="G193" s="588">
        <v>2.5</v>
      </c>
      <c r="H193" s="574">
        <f>$G193*30</f>
        <v>75</v>
      </c>
      <c r="I193" s="539"/>
      <c r="J193" s="539"/>
      <c r="K193" s="539"/>
      <c r="L193" s="539"/>
      <c r="M193" s="540"/>
      <c r="N193" s="541"/>
      <c r="O193" s="3081"/>
      <c r="P193" s="3082"/>
      <c r="Q193" s="541"/>
      <c r="R193" s="3083"/>
      <c r="S193" s="3084"/>
      <c r="T193" s="541"/>
      <c r="U193" s="539"/>
      <c r="V193" s="540"/>
    </row>
    <row r="194" spans="1:22" ht="15.75">
      <c r="A194" s="531" t="s">
        <v>425</v>
      </c>
      <c r="B194" s="546" t="s">
        <v>56</v>
      </c>
      <c r="C194" s="533">
        <v>7</v>
      </c>
      <c r="D194" s="534"/>
      <c r="E194" s="535"/>
      <c r="F194" s="536"/>
      <c r="G194" s="537">
        <v>3</v>
      </c>
      <c r="H194" s="560">
        <f>$G194*30</f>
        <v>90</v>
      </c>
      <c r="I194" s="570">
        <v>6</v>
      </c>
      <c r="J194" s="572" t="s">
        <v>116</v>
      </c>
      <c r="K194" s="572"/>
      <c r="L194" s="548" t="s">
        <v>128</v>
      </c>
      <c r="M194" s="577">
        <f>$H194-$I194</f>
        <v>84</v>
      </c>
      <c r="N194" s="578">
        <f>IF($G194=N$5,$K194,"")</f>
      </c>
      <c r="O194" s="3081"/>
      <c r="P194" s="3082"/>
      <c r="Q194" s="589" t="s">
        <v>124</v>
      </c>
      <c r="R194" s="3083"/>
      <c r="S194" s="3084"/>
      <c r="T194" s="590"/>
      <c r="U194" s="583"/>
      <c r="V194" s="580"/>
    </row>
    <row r="195" spans="1:22" ht="31.5">
      <c r="A195" s="531" t="s">
        <v>208</v>
      </c>
      <c r="B195" s="591" t="s">
        <v>426</v>
      </c>
      <c r="C195" s="533"/>
      <c r="D195" s="534"/>
      <c r="E195" s="535"/>
      <c r="F195" s="536"/>
      <c r="G195" s="544">
        <v>3</v>
      </c>
      <c r="H195" s="592">
        <f>G195*30</f>
        <v>90</v>
      </c>
      <c r="I195" s="570"/>
      <c r="J195" s="571"/>
      <c r="K195" s="571"/>
      <c r="L195" s="572"/>
      <c r="M195" s="577"/>
      <c r="N195" s="578"/>
      <c r="O195" s="3081"/>
      <c r="P195" s="3082"/>
      <c r="Q195" s="578"/>
      <c r="R195" s="3083"/>
      <c r="S195" s="3084"/>
      <c r="T195" s="541"/>
      <c r="U195" s="539"/>
      <c r="V195" s="540"/>
    </row>
    <row r="196" spans="1:22" ht="31.5">
      <c r="A196" s="531" t="s">
        <v>210</v>
      </c>
      <c r="B196" s="573" t="s">
        <v>216</v>
      </c>
      <c r="C196" s="533"/>
      <c r="D196" s="534">
        <v>10</v>
      </c>
      <c r="E196" s="593"/>
      <c r="F196" s="594"/>
      <c r="G196" s="537">
        <v>3</v>
      </c>
      <c r="H196" s="560">
        <f>$G196*30</f>
        <v>90</v>
      </c>
      <c r="I196" s="570">
        <v>8</v>
      </c>
      <c r="J196" s="548" t="s">
        <v>127</v>
      </c>
      <c r="K196" s="572"/>
      <c r="L196" s="548"/>
      <c r="M196" s="577">
        <f>$H196-$I196</f>
        <v>82</v>
      </c>
      <c r="N196" s="578">
        <f>IF($G196=N$5,$K196,"")</f>
      </c>
      <c r="O196" s="3081"/>
      <c r="P196" s="3082"/>
      <c r="Q196" s="578">
        <f>IF($G196=Q$5,$K196,"")</f>
      </c>
      <c r="R196" s="3083"/>
      <c r="S196" s="3084"/>
      <c r="T196" s="590"/>
      <c r="U196" s="558" t="s">
        <v>127</v>
      </c>
      <c r="V196" s="580"/>
    </row>
    <row r="197" spans="1:22" ht="15.75">
      <c r="A197" s="531" t="s">
        <v>212</v>
      </c>
      <c r="B197" s="595" t="s">
        <v>427</v>
      </c>
      <c r="C197" s="581"/>
      <c r="D197" s="535"/>
      <c r="E197" s="555"/>
      <c r="F197" s="582"/>
      <c r="G197" s="537">
        <f>G198+G201</f>
        <v>16</v>
      </c>
      <c r="H197" s="564">
        <f>H198+H201</f>
        <v>480</v>
      </c>
      <c r="I197" s="570"/>
      <c r="J197" s="571"/>
      <c r="K197" s="571"/>
      <c r="L197" s="572"/>
      <c r="M197" s="577"/>
      <c r="N197" s="578"/>
      <c r="O197" s="3081"/>
      <c r="P197" s="3082"/>
      <c r="Q197" s="578"/>
      <c r="R197" s="3083"/>
      <c r="S197" s="3084"/>
      <c r="T197" s="541"/>
      <c r="U197" s="539"/>
      <c r="V197" s="540"/>
    </row>
    <row r="198" spans="1:22" ht="31.5">
      <c r="A198" s="531" t="s">
        <v>214</v>
      </c>
      <c r="B198" s="596" t="s">
        <v>203</v>
      </c>
      <c r="C198" s="581"/>
      <c r="D198" s="535"/>
      <c r="E198" s="555"/>
      <c r="F198" s="582"/>
      <c r="G198" s="537">
        <f>SUM(G$201:G$202)</f>
        <v>9.5</v>
      </c>
      <c r="H198" s="564">
        <f>SUM(H$201:H$202)</f>
        <v>285</v>
      </c>
      <c r="I198" s="570"/>
      <c r="J198" s="571"/>
      <c r="K198" s="571"/>
      <c r="L198" s="572"/>
      <c r="M198" s="577"/>
      <c r="N198" s="578"/>
      <c r="O198" s="3081"/>
      <c r="P198" s="3082"/>
      <c r="Q198" s="578"/>
      <c r="R198" s="3083"/>
      <c r="S198" s="3084"/>
      <c r="T198" s="541"/>
      <c r="U198" s="539"/>
      <c r="V198" s="540"/>
    </row>
    <row r="199" spans="1:22" ht="15.75">
      <c r="A199" s="531"/>
      <c r="B199" s="597" t="s">
        <v>55</v>
      </c>
      <c r="C199" s="581"/>
      <c r="D199" s="535"/>
      <c r="E199" s="555"/>
      <c r="F199" s="582"/>
      <c r="G199" s="544">
        <v>4.5</v>
      </c>
      <c r="H199" s="567">
        <f>G199*30</f>
        <v>135</v>
      </c>
      <c r="I199" s="570"/>
      <c r="J199" s="548"/>
      <c r="K199" s="572"/>
      <c r="L199" s="548"/>
      <c r="M199" s="577"/>
      <c r="N199" s="578"/>
      <c r="O199" s="3081"/>
      <c r="P199" s="3082"/>
      <c r="Q199" s="578"/>
      <c r="R199" s="3083"/>
      <c r="S199" s="3084"/>
      <c r="T199" s="541"/>
      <c r="U199" s="539"/>
      <c r="V199" s="540"/>
    </row>
    <row r="200" spans="1:22" ht="15.75">
      <c r="A200" s="531" t="s">
        <v>428</v>
      </c>
      <c r="B200" s="685" t="s">
        <v>471</v>
      </c>
      <c r="C200" s="1230">
        <v>8</v>
      </c>
      <c r="D200" s="535"/>
      <c r="E200" s="555"/>
      <c r="F200" s="582"/>
      <c r="G200" s="537">
        <v>5</v>
      </c>
      <c r="H200" s="569">
        <f>G200*30</f>
        <v>150</v>
      </c>
      <c r="I200" s="570">
        <v>6</v>
      </c>
      <c r="J200" s="572" t="s">
        <v>116</v>
      </c>
      <c r="K200" s="572"/>
      <c r="L200" s="548" t="s">
        <v>128</v>
      </c>
      <c r="M200" s="577">
        <f>$H200-$I200</f>
        <v>144</v>
      </c>
      <c r="N200" s="578"/>
      <c r="O200" s="3081"/>
      <c r="P200" s="3082"/>
      <c r="Q200" s="578"/>
      <c r="R200" s="3087" t="s">
        <v>124</v>
      </c>
      <c r="S200" s="3088"/>
      <c r="T200" s="557"/>
      <c r="U200" s="539"/>
      <c r="V200" s="540"/>
    </row>
    <row r="201" spans="1:22" ht="31.5">
      <c r="A201" s="531" t="s">
        <v>429</v>
      </c>
      <c r="B201" s="596" t="s">
        <v>213</v>
      </c>
      <c r="C201" s="581"/>
      <c r="D201" s="535"/>
      <c r="E201" s="555"/>
      <c r="F201" s="582"/>
      <c r="G201" s="599">
        <f>SUM(G$202:G$204)</f>
        <v>6.5</v>
      </c>
      <c r="H201" s="600">
        <f>SUM(H$202:H$204)</f>
        <v>195</v>
      </c>
      <c r="I201" s="570"/>
      <c r="J201" s="571"/>
      <c r="K201" s="571"/>
      <c r="L201" s="572"/>
      <c r="M201" s="577"/>
      <c r="N201" s="578"/>
      <c r="O201" s="3081"/>
      <c r="P201" s="3082"/>
      <c r="Q201" s="578"/>
      <c r="R201" s="3089"/>
      <c r="S201" s="3090"/>
      <c r="T201" s="541"/>
      <c r="U201" s="539"/>
      <c r="V201" s="540"/>
    </row>
    <row r="202" spans="1:22" ht="15.75">
      <c r="A202" s="531"/>
      <c r="B202" s="597" t="s">
        <v>55</v>
      </c>
      <c r="C202" s="581"/>
      <c r="D202" s="535"/>
      <c r="E202" s="555"/>
      <c r="F202" s="582"/>
      <c r="G202" s="601">
        <v>3</v>
      </c>
      <c r="H202" s="567">
        <f>G202*30</f>
        <v>90</v>
      </c>
      <c r="I202" s="570"/>
      <c r="J202" s="571"/>
      <c r="K202" s="571"/>
      <c r="L202" s="572"/>
      <c r="M202" s="577"/>
      <c r="N202" s="578"/>
      <c r="O202" s="3081"/>
      <c r="P202" s="3082"/>
      <c r="Q202" s="578"/>
      <c r="R202" s="3089"/>
      <c r="S202" s="3090"/>
      <c r="T202" s="541"/>
      <c r="U202" s="539"/>
      <c r="V202" s="540"/>
    </row>
    <row r="203" spans="1:22" ht="15.75">
      <c r="A203" s="531" t="s">
        <v>430</v>
      </c>
      <c r="B203" s="685" t="s">
        <v>471</v>
      </c>
      <c r="C203" s="581"/>
      <c r="D203" s="534">
        <v>8</v>
      </c>
      <c r="E203" s="555"/>
      <c r="F203" s="582"/>
      <c r="G203" s="537">
        <v>2.5</v>
      </c>
      <c r="H203" s="569">
        <f>G203*30</f>
        <v>75</v>
      </c>
      <c r="I203" s="570">
        <v>6</v>
      </c>
      <c r="J203" s="572" t="s">
        <v>116</v>
      </c>
      <c r="K203" s="572"/>
      <c r="L203" s="548" t="s">
        <v>128</v>
      </c>
      <c r="M203" s="577">
        <f>$H203-$I203</f>
        <v>69</v>
      </c>
      <c r="N203" s="578"/>
      <c r="O203" s="3081"/>
      <c r="P203" s="3082"/>
      <c r="Q203" s="578"/>
      <c r="R203" s="3087" t="s">
        <v>124</v>
      </c>
      <c r="S203" s="3088"/>
      <c r="T203" s="557"/>
      <c r="U203" s="539"/>
      <c r="V203" s="540"/>
    </row>
    <row r="204" spans="1:22" ht="36.75" customHeight="1">
      <c r="A204" s="531" t="s">
        <v>431</v>
      </c>
      <c r="B204" s="686" t="s">
        <v>472</v>
      </c>
      <c r="C204" s="581"/>
      <c r="D204" s="535"/>
      <c r="E204" s="555"/>
      <c r="F204" s="536">
        <v>9</v>
      </c>
      <c r="G204" s="537">
        <v>1</v>
      </c>
      <c r="H204" s="569">
        <f>G204*30</f>
        <v>30</v>
      </c>
      <c r="I204" s="570">
        <v>4</v>
      </c>
      <c r="J204" s="575"/>
      <c r="K204" s="576"/>
      <c r="L204" s="548" t="s">
        <v>116</v>
      </c>
      <c r="M204" s="577">
        <f>$H204-$I204</f>
        <v>26</v>
      </c>
      <c r="N204" s="578"/>
      <c r="O204" s="3081"/>
      <c r="P204" s="3082"/>
      <c r="Q204" s="578"/>
      <c r="R204" s="3089"/>
      <c r="S204" s="3090"/>
      <c r="T204" s="602" t="s">
        <v>116</v>
      </c>
      <c r="U204" s="539"/>
      <c r="V204" s="540"/>
    </row>
    <row r="205" spans="1:22" ht="31.5">
      <c r="A205" s="531" t="s">
        <v>215</v>
      </c>
      <c r="B205" s="603" t="s">
        <v>218</v>
      </c>
      <c r="C205" s="533"/>
      <c r="D205" s="534"/>
      <c r="E205" s="535"/>
      <c r="F205" s="536"/>
      <c r="G205" s="586">
        <f>SUM(G$206:G$208)</f>
        <v>9</v>
      </c>
      <c r="H205" s="560">
        <f>SUM(H$206:H$208)</f>
        <v>270</v>
      </c>
      <c r="I205" s="539"/>
      <c r="J205" s="539"/>
      <c r="K205" s="539"/>
      <c r="L205" s="539"/>
      <c r="M205" s="540"/>
      <c r="N205" s="541"/>
      <c r="O205" s="3081"/>
      <c r="P205" s="3082"/>
      <c r="Q205" s="541"/>
      <c r="R205" s="3089"/>
      <c r="S205" s="3090"/>
      <c r="T205" s="541"/>
      <c r="U205" s="539"/>
      <c r="V205" s="540"/>
    </row>
    <row r="206" spans="1:22" ht="15.75">
      <c r="A206" s="531"/>
      <c r="B206" s="585" t="s">
        <v>55</v>
      </c>
      <c r="C206" s="533"/>
      <c r="D206" s="534"/>
      <c r="E206" s="535"/>
      <c r="F206" s="536"/>
      <c r="G206" s="588">
        <v>2</v>
      </c>
      <c r="H206" s="574">
        <f>$G206*30</f>
        <v>60</v>
      </c>
      <c r="I206" s="539"/>
      <c r="J206" s="539"/>
      <c r="K206" s="539"/>
      <c r="L206" s="539"/>
      <c r="M206" s="540"/>
      <c r="N206" s="541"/>
      <c r="O206" s="3081"/>
      <c r="P206" s="3082"/>
      <c r="Q206" s="541"/>
      <c r="R206" s="3089"/>
      <c r="S206" s="3090"/>
      <c r="T206" s="541"/>
      <c r="U206" s="539"/>
      <c r="V206" s="540"/>
    </row>
    <row r="207" spans="1:22" ht="15.75">
      <c r="A207" s="531" t="s">
        <v>432</v>
      </c>
      <c r="B207" s="546" t="s">
        <v>56</v>
      </c>
      <c r="C207" s="533">
        <v>9</v>
      </c>
      <c r="D207" s="534"/>
      <c r="E207" s="535"/>
      <c r="F207" s="536"/>
      <c r="G207" s="537">
        <v>5.5</v>
      </c>
      <c r="H207" s="560">
        <f>$G207*30</f>
        <v>165</v>
      </c>
      <c r="I207" s="604">
        <v>14</v>
      </c>
      <c r="J207" s="398" t="s">
        <v>127</v>
      </c>
      <c r="K207" s="240" t="s">
        <v>54</v>
      </c>
      <c r="L207" s="398"/>
      <c r="M207" s="577">
        <f>$H207-$I207</f>
        <v>151</v>
      </c>
      <c r="N207" s="578">
        <f aca="true" t="shared" si="14" ref="N207:Q208">IF($G207=N$5,$K207,"")</f>
      </c>
      <c r="O207" s="3081"/>
      <c r="P207" s="3082"/>
      <c r="Q207" s="578">
        <f t="shared" si="14"/>
      </c>
      <c r="R207" s="3089"/>
      <c r="S207" s="3090"/>
      <c r="T207" s="606" t="s">
        <v>129</v>
      </c>
      <c r="U207" s="579">
        <f>IF($G207=S$5,$K207,"")</f>
      </c>
      <c r="V207" s="580"/>
    </row>
    <row r="208" spans="1:22" ht="32.25" thickBot="1">
      <c r="A208" s="607" t="s">
        <v>433</v>
      </c>
      <c r="B208" s="608" t="s">
        <v>221</v>
      </c>
      <c r="C208" s="609"/>
      <c r="D208" s="610"/>
      <c r="E208" s="611">
        <v>10</v>
      </c>
      <c r="F208" s="612"/>
      <c r="G208" s="613">
        <v>1.5</v>
      </c>
      <c r="H208" s="614">
        <f>$G208*30</f>
        <v>45</v>
      </c>
      <c r="I208" s="615">
        <v>8</v>
      </c>
      <c r="J208" s="616"/>
      <c r="K208" s="617"/>
      <c r="L208" s="618" t="s">
        <v>115</v>
      </c>
      <c r="M208" s="619">
        <f>$H208-$I208</f>
        <v>37</v>
      </c>
      <c r="N208" s="620">
        <f t="shared" si="14"/>
      </c>
      <c r="O208" s="3081"/>
      <c r="P208" s="3082"/>
      <c r="Q208" s="620">
        <f t="shared" si="14"/>
      </c>
      <c r="R208" s="3089"/>
      <c r="S208" s="3090"/>
      <c r="T208" s="621">
        <f>IF($G208=R$5,$K208,"")</f>
      </c>
      <c r="U208" s="622" t="s">
        <v>115</v>
      </c>
      <c r="V208" s="623"/>
    </row>
    <row r="209" spans="1:22" ht="16.5" thickBot="1">
      <c r="A209" s="3091" t="s">
        <v>456</v>
      </c>
      <c r="B209" s="3092"/>
      <c r="C209" s="3092"/>
      <c r="D209" s="3092"/>
      <c r="E209" s="3092"/>
      <c r="F209" s="3092"/>
      <c r="G209" s="3092"/>
      <c r="H209" s="3092"/>
      <c r="I209" s="3092"/>
      <c r="J209" s="3092"/>
      <c r="K209" s="3092"/>
      <c r="L209" s="3092"/>
      <c r="M209" s="3092"/>
      <c r="N209" s="3092"/>
      <c r="O209" s="3092"/>
      <c r="P209" s="3092"/>
      <c r="Q209" s="3092"/>
      <c r="R209" s="3092"/>
      <c r="S209" s="3092"/>
      <c r="T209" s="3092"/>
      <c r="U209" s="3092"/>
      <c r="V209" s="3093"/>
    </row>
    <row r="210" spans="1:22" ht="31.5">
      <c r="A210" s="516" t="s">
        <v>199</v>
      </c>
      <c r="B210" s="624" t="s">
        <v>434</v>
      </c>
      <c r="C210" s="625"/>
      <c r="D210" s="626"/>
      <c r="E210" s="627"/>
      <c r="F210" s="628"/>
      <c r="G210" s="629"/>
      <c r="H210" s="630"/>
      <c r="I210" s="631"/>
      <c r="J210" s="627"/>
      <c r="K210" s="627"/>
      <c r="L210" s="632"/>
      <c r="M210" s="633"/>
      <c r="N210" s="634"/>
      <c r="O210" s="3094"/>
      <c r="P210" s="3095"/>
      <c r="Q210" s="634"/>
      <c r="R210" s="3096"/>
      <c r="S210" s="3097"/>
      <c r="T210" s="635"/>
      <c r="U210" s="529"/>
      <c r="V210" s="636"/>
    </row>
    <row r="211" spans="1:22" ht="31.5">
      <c r="A211" s="531" t="s">
        <v>435</v>
      </c>
      <c r="B211" s="637" t="s">
        <v>436</v>
      </c>
      <c r="C211" s="638"/>
      <c r="D211" s="639"/>
      <c r="E211" s="535"/>
      <c r="F211" s="536"/>
      <c r="G211" s="640">
        <f>SUM(G212:G213)</f>
        <v>3</v>
      </c>
      <c r="H211" s="641">
        <f>SUM(H212:H213)</f>
        <v>90</v>
      </c>
      <c r="I211" s="642"/>
      <c r="J211" s="535"/>
      <c r="K211" s="535"/>
      <c r="L211" s="534"/>
      <c r="M211" s="643"/>
      <c r="N211" s="578"/>
      <c r="O211" s="3098"/>
      <c r="P211" s="3099"/>
      <c r="Q211" s="578"/>
      <c r="R211" s="3100"/>
      <c r="S211" s="3101"/>
      <c r="T211" s="644"/>
      <c r="U211" s="558"/>
      <c r="V211" s="580"/>
    </row>
    <row r="212" spans="1:22" ht="15.75">
      <c r="A212" s="531" t="s">
        <v>437</v>
      </c>
      <c r="B212" s="597" t="s">
        <v>55</v>
      </c>
      <c r="C212" s="638"/>
      <c r="D212" s="639"/>
      <c r="E212" s="535"/>
      <c r="F212" s="536"/>
      <c r="G212" s="645">
        <v>1</v>
      </c>
      <c r="H212" s="646">
        <f>G212*30</f>
        <v>30</v>
      </c>
      <c r="I212" s="642"/>
      <c r="J212" s="535"/>
      <c r="K212" s="535"/>
      <c r="L212" s="534"/>
      <c r="M212" s="643"/>
      <c r="N212" s="578"/>
      <c r="O212" s="3098"/>
      <c r="P212" s="3099"/>
      <c r="Q212" s="578"/>
      <c r="R212" s="3100"/>
      <c r="S212" s="3101"/>
      <c r="T212" s="644"/>
      <c r="U212" s="558"/>
      <c r="V212" s="580"/>
    </row>
    <row r="213" spans="1:22" ht="15.75">
      <c r="A213" s="531" t="s">
        <v>438</v>
      </c>
      <c r="B213" s="203" t="s">
        <v>56</v>
      </c>
      <c r="C213" s="638"/>
      <c r="D213" s="555">
        <v>8</v>
      </c>
      <c r="E213" s="535"/>
      <c r="F213" s="536"/>
      <c r="G213" s="640">
        <v>2</v>
      </c>
      <c r="H213" s="647">
        <f>G213*30</f>
        <v>60</v>
      </c>
      <c r="I213" s="570">
        <v>4</v>
      </c>
      <c r="J213" s="548" t="s">
        <v>116</v>
      </c>
      <c r="K213" s="572"/>
      <c r="L213" s="572">
        <v>0</v>
      </c>
      <c r="M213" s="643">
        <f>H213-I213</f>
        <v>56</v>
      </c>
      <c r="N213" s="578"/>
      <c r="O213" s="3098"/>
      <c r="P213" s="3099"/>
      <c r="Q213" s="578"/>
      <c r="R213" s="3087" t="s">
        <v>116</v>
      </c>
      <c r="S213" s="3088"/>
      <c r="T213" s="649"/>
      <c r="U213" s="558"/>
      <c r="V213" s="580"/>
    </row>
    <row r="214" spans="1:22" ht="31.5">
      <c r="A214" s="531" t="s">
        <v>217</v>
      </c>
      <c r="B214" s="650" t="s">
        <v>439</v>
      </c>
      <c r="C214" s="638"/>
      <c r="D214" s="639"/>
      <c r="E214" s="535"/>
      <c r="F214" s="536"/>
      <c r="G214" s="640">
        <f>SUM(G215:G216)</f>
        <v>3.5</v>
      </c>
      <c r="H214" s="641">
        <f>SUM(H215:H216)</f>
        <v>105</v>
      </c>
      <c r="I214" s="642"/>
      <c r="J214" s="535"/>
      <c r="K214" s="535"/>
      <c r="L214" s="534"/>
      <c r="M214" s="643"/>
      <c r="N214" s="578"/>
      <c r="O214" s="3098"/>
      <c r="P214" s="3099"/>
      <c r="Q214" s="578"/>
      <c r="R214" s="3100"/>
      <c r="S214" s="3101"/>
      <c r="T214" s="644"/>
      <c r="U214" s="558"/>
      <c r="V214" s="580"/>
    </row>
    <row r="215" spans="1:22" ht="15.75">
      <c r="A215" s="531" t="s">
        <v>219</v>
      </c>
      <c r="B215" s="637" t="s">
        <v>440</v>
      </c>
      <c r="C215" s="638"/>
      <c r="D215" s="555">
        <v>9</v>
      </c>
      <c r="E215" s="651"/>
      <c r="F215" s="652"/>
      <c r="G215" s="640">
        <v>2</v>
      </c>
      <c r="H215" s="647">
        <f>G215*30</f>
        <v>60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56</v>
      </c>
      <c r="N215" s="578"/>
      <c r="O215" s="3098"/>
      <c r="P215" s="3099"/>
      <c r="Q215" s="578"/>
      <c r="R215" s="3100"/>
      <c r="S215" s="3101"/>
      <c r="T215" s="648" t="s">
        <v>116</v>
      </c>
      <c r="U215" s="558"/>
      <c r="V215" s="580"/>
    </row>
    <row r="216" spans="1:22" ht="32.25" thickBot="1">
      <c r="A216" s="653" t="s">
        <v>220</v>
      </c>
      <c r="B216" s="654" t="s">
        <v>439</v>
      </c>
      <c r="C216" s="655"/>
      <c r="D216" s="656">
        <v>10</v>
      </c>
      <c r="E216" s="657"/>
      <c r="F216" s="658"/>
      <c r="G216" s="659">
        <v>1.5</v>
      </c>
      <c r="H216" s="660">
        <f>G216*30</f>
        <v>45</v>
      </c>
      <c r="I216" s="570">
        <v>4</v>
      </c>
      <c r="J216" s="548" t="s">
        <v>116</v>
      </c>
      <c r="K216" s="572"/>
      <c r="L216" s="572">
        <v>0</v>
      </c>
      <c r="M216" s="661">
        <f>H216-I216</f>
        <v>41</v>
      </c>
      <c r="N216" s="621"/>
      <c r="O216" s="3098"/>
      <c r="P216" s="3099"/>
      <c r="Q216" s="621"/>
      <c r="R216" s="3100"/>
      <c r="S216" s="3101"/>
      <c r="T216" s="662"/>
      <c r="U216" s="648" t="s">
        <v>116</v>
      </c>
      <c r="V216" s="623"/>
    </row>
    <row r="217" spans="1:22" ht="16.5" thickBot="1">
      <c r="A217" s="3091" t="s">
        <v>457</v>
      </c>
      <c r="B217" s="3092"/>
      <c r="C217" s="3092"/>
      <c r="D217" s="3092"/>
      <c r="E217" s="3092"/>
      <c r="F217" s="3092"/>
      <c r="G217" s="3092"/>
      <c r="H217" s="3092"/>
      <c r="I217" s="3092"/>
      <c r="J217" s="3092"/>
      <c r="K217" s="3092"/>
      <c r="L217" s="3092"/>
      <c r="M217" s="3092"/>
      <c r="N217" s="3092"/>
      <c r="O217" s="3092"/>
      <c r="P217" s="3092"/>
      <c r="Q217" s="3092"/>
      <c r="R217" s="3092"/>
      <c r="S217" s="3092"/>
      <c r="T217" s="3092"/>
      <c r="U217" s="3092"/>
      <c r="V217" s="3093"/>
    </row>
    <row r="218" spans="1:22" ht="31.5">
      <c r="A218" s="663" t="s">
        <v>441</v>
      </c>
      <c r="B218" s="664" t="s">
        <v>442</v>
      </c>
      <c r="C218" s="625"/>
      <c r="D218" s="626"/>
      <c r="E218" s="627"/>
      <c r="F218" s="628"/>
      <c r="G218" s="629">
        <f>G219+G222</f>
        <v>6.5</v>
      </c>
      <c r="H218" s="630">
        <f>H219+H222</f>
        <v>195</v>
      </c>
      <c r="I218" s="631"/>
      <c r="J218" s="627"/>
      <c r="K218" s="627"/>
      <c r="L218" s="632"/>
      <c r="M218" s="633"/>
      <c r="N218" s="634"/>
      <c r="O218" s="3094"/>
      <c r="P218" s="3095"/>
      <c r="Q218" s="634"/>
      <c r="R218" s="3096"/>
      <c r="S218" s="3097"/>
      <c r="T218" s="634"/>
      <c r="U218" s="529"/>
      <c r="V218" s="636"/>
    </row>
    <row r="219" spans="1:22" ht="31.5">
      <c r="A219" s="531" t="s">
        <v>443</v>
      </c>
      <c r="B219" s="665" t="s">
        <v>444</v>
      </c>
      <c r="C219" s="638"/>
      <c r="D219" s="555"/>
      <c r="E219" s="651"/>
      <c r="F219" s="652"/>
      <c r="G219" s="640">
        <f>G220+G221</f>
        <v>5</v>
      </c>
      <c r="H219" s="641">
        <f>H220+H221</f>
        <v>150</v>
      </c>
      <c r="I219" s="642"/>
      <c r="J219" s="576"/>
      <c r="K219" s="576"/>
      <c r="L219" s="576"/>
      <c r="M219" s="643"/>
      <c r="N219" s="578"/>
      <c r="O219" s="3098"/>
      <c r="P219" s="3099"/>
      <c r="Q219" s="578"/>
      <c r="R219" s="3100"/>
      <c r="S219" s="3101"/>
      <c r="T219" s="578"/>
      <c r="U219" s="558"/>
      <c r="V219" s="580"/>
    </row>
    <row r="220" spans="1:22" ht="15.75">
      <c r="A220" s="531"/>
      <c r="B220" s="597" t="s">
        <v>55</v>
      </c>
      <c r="C220" s="638"/>
      <c r="D220" s="555"/>
      <c r="E220" s="651"/>
      <c r="F220" s="652"/>
      <c r="G220" s="645">
        <v>3</v>
      </c>
      <c r="H220" s="641">
        <f>G220*30</f>
        <v>90</v>
      </c>
      <c r="I220" s="642"/>
      <c r="J220" s="576"/>
      <c r="K220" s="576"/>
      <c r="L220" s="576"/>
      <c r="M220" s="643"/>
      <c r="N220" s="578"/>
      <c r="O220" s="3098"/>
      <c r="P220" s="3099"/>
      <c r="Q220" s="578"/>
      <c r="R220" s="3100"/>
      <c r="S220" s="3101"/>
      <c r="T220" s="578"/>
      <c r="U220" s="558"/>
      <c r="V220" s="580"/>
    </row>
    <row r="221" spans="1:22" ht="15.75">
      <c r="A221" s="531" t="s">
        <v>445</v>
      </c>
      <c r="B221" s="203" t="s">
        <v>56</v>
      </c>
      <c r="C221" s="638"/>
      <c r="D221" s="555">
        <v>9</v>
      </c>
      <c r="E221" s="651"/>
      <c r="F221" s="652"/>
      <c r="G221" s="640">
        <v>2</v>
      </c>
      <c r="H221" s="647">
        <f>G221*30</f>
        <v>60</v>
      </c>
      <c r="I221" s="570">
        <v>4</v>
      </c>
      <c r="J221" s="548" t="s">
        <v>116</v>
      </c>
      <c r="K221" s="572"/>
      <c r="L221" s="572">
        <v>0</v>
      </c>
      <c r="M221" s="643">
        <f>H221-I221</f>
        <v>56</v>
      </c>
      <c r="N221" s="578"/>
      <c r="O221" s="3098"/>
      <c r="P221" s="3099"/>
      <c r="Q221" s="578"/>
      <c r="R221" s="3100"/>
      <c r="S221" s="3101"/>
      <c r="T221" s="648" t="s">
        <v>116</v>
      </c>
      <c r="U221" s="558"/>
      <c r="V221" s="580"/>
    </row>
    <row r="222" spans="1:22" ht="31.5">
      <c r="A222" s="531" t="s">
        <v>446</v>
      </c>
      <c r="B222" s="666" t="s">
        <v>447</v>
      </c>
      <c r="C222" s="638"/>
      <c r="D222" s="534">
        <v>10</v>
      </c>
      <c r="E222" s="535"/>
      <c r="F222" s="536"/>
      <c r="G222" s="640">
        <v>1.5</v>
      </c>
      <c r="H222" s="647">
        <f>G222*30</f>
        <v>45</v>
      </c>
      <c r="I222" s="570">
        <v>4</v>
      </c>
      <c r="J222" s="548" t="s">
        <v>116</v>
      </c>
      <c r="K222" s="572"/>
      <c r="L222" s="572">
        <v>0</v>
      </c>
      <c r="M222" s="643">
        <f>H222-I222</f>
        <v>41</v>
      </c>
      <c r="N222" s="578"/>
      <c r="O222" s="3098"/>
      <c r="P222" s="3099"/>
      <c r="Q222" s="578"/>
      <c r="R222" s="3100"/>
      <c r="S222" s="3101"/>
      <c r="T222" s="578"/>
      <c r="U222" s="648" t="s">
        <v>116</v>
      </c>
      <c r="V222" s="580"/>
    </row>
    <row r="223" spans="1:22" ht="31.5">
      <c r="A223" s="531" t="s">
        <v>448</v>
      </c>
      <c r="B223" s="667" t="s">
        <v>449</v>
      </c>
      <c r="C223" s="638"/>
      <c r="D223" s="639"/>
      <c r="E223" s="535"/>
      <c r="F223" s="536"/>
      <c r="G223" s="640">
        <f>SUM(G224:G225)</f>
        <v>3</v>
      </c>
      <c r="H223" s="647">
        <f>SUM(H224:H225)</f>
        <v>90</v>
      </c>
      <c r="I223" s="642"/>
      <c r="J223" s="535"/>
      <c r="K223" s="535"/>
      <c r="L223" s="534"/>
      <c r="M223" s="643"/>
      <c r="N223" s="578"/>
      <c r="O223" s="3098"/>
      <c r="P223" s="3099"/>
      <c r="Q223" s="578"/>
      <c r="R223" s="3100"/>
      <c r="S223" s="3101"/>
      <c r="T223" s="578"/>
      <c r="U223" s="558"/>
      <c r="V223" s="580"/>
    </row>
    <row r="224" spans="1:22" ht="15.75">
      <c r="A224" s="531"/>
      <c r="B224" s="597" t="s">
        <v>55</v>
      </c>
      <c r="C224" s="638"/>
      <c r="D224" s="639"/>
      <c r="E224" s="535"/>
      <c r="F224" s="536"/>
      <c r="G224" s="645">
        <v>1</v>
      </c>
      <c r="H224" s="646">
        <f>G224*30</f>
        <v>30</v>
      </c>
      <c r="I224" s="642"/>
      <c r="J224" s="535"/>
      <c r="K224" s="535"/>
      <c r="L224" s="534"/>
      <c r="M224" s="643"/>
      <c r="N224" s="578"/>
      <c r="O224" s="3098"/>
      <c r="P224" s="3099"/>
      <c r="Q224" s="578"/>
      <c r="R224" s="3100"/>
      <c r="S224" s="3101"/>
      <c r="T224" s="578"/>
      <c r="U224" s="558"/>
      <c r="V224" s="580"/>
    </row>
    <row r="225" spans="1:22" ht="16.5" thickBot="1">
      <c r="A225" s="653" t="s">
        <v>450</v>
      </c>
      <c r="B225" s="668" t="s">
        <v>56</v>
      </c>
      <c r="C225" s="655"/>
      <c r="D225" s="669">
        <v>8</v>
      </c>
      <c r="E225" s="657"/>
      <c r="F225" s="658"/>
      <c r="G225" s="659">
        <v>2</v>
      </c>
      <c r="H225" s="660">
        <f>G225*30</f>
        <v>60</v>
      </c>
      <c r="I225" s="570">
        <v>4</v>
      </c>
      <c r="J225" s="548" t="s">
        <v>116</v>
      </c>
      <c r="K225" s="572"/>
      <c r="L225" s="572">
        <v>0</v>
      </c>
      <c r="M225" s="661">
        <f>H225-I225</f>
        <v>56</v>
      </c>
      <c r="N225" s="621"/>
      <c r="O225" s="3098"/>
      <c r="P225" s="3099"/>
      <c r="Q225" s="621"/>
      <c r="R225" s="3102" t="s">
        <v>116</v>
      </c>
      <c r="S225" s="3103"/>
      <c r="T225" s="670"/>
      <c r="U225" s="622"/>
      <c r="V225" s="623"/>
    </row>
    <row r="226" spans="1:22" ht="16.5" thickBot="1">
      <c r="A226" s="3091" t="s">
        <v>458</v>
      </c>
      <c r="B226" s="3092"/>
      <c r="C226" s="3092"/>
      <c r="D226" s="3092"/>
      <c r="E226" s="3092"/>
      <c r="F226" s="3092"/>
      <c r="G226" s="3092"/>
      <c r="H226" s="3092"/>
      <c r="I226" s="3092"/>
      <c r="J226" s="3092"/>
      <c r="K226" s="3092"/>
      <c r="L226" s="3092"/>
      <c r="M226" s="3092"/>
      <c r="N226" s="3092"/>
      <c r="O226" s="3092"/>
      <c r="P226" s="3092"/>
      <c r="Q226" s="3092"/>
      <c r="R226" s="3092"/>
      <c r="S226" s="3092"/>
      <c r="T226" s="3092"/>
      <c r="U226" s="3092"/>
      <c r="V226" s="3093"/>
    </row>
    <row r="227" spans="1:22" ht="31.5">
      <c r="A227" s="671" t="s">
        <v>451</v>
      </c>
      <c r="B227" s="672" t="s">
        <v>452</v>
      </c>
      <c r="C227" s="518"/>
      <c r="D227" s="519">
        <v>10</v>
      </c>
      <c r="E227" s="520"/>
      <c r="F227" s="521"/>
      <c r="G227" s="673">
        <v>1.5</v>
      </c>
      <c r="H227" s="674">
        <f>G227*30</f>
        <v>45</v>
      </c>
      <c r="I227" s="570">
        <v>4</v>
      </c>
      <c r="J227" s="548" t="s">
        <v>116</v>
      </c>
      <c r="K227" s="572"/>
      <c r="L227" s="572">
        <v>0</v>
      </c>
      <c r="M227" s="675">
        <f>H227-I227</f>
        <v>41</v>
      </c>
      <c r="N227" s="634"/>
      <c r="O227" s="3094"/>
      <c r="P227" s="3095"/>
      <c r="Q227" s="634"/>
      <c r="R227" s="3096"/>
      <c r="S227" s="3097"/>
      <c r="T227" s="635"/>
      <c r="U227" s="598" t="s">
        <v>116</v>
      </c>
      <c r="V227" s="636"/>
    </row>
    <row r="228" spans="1:22" ht="31.5">
      <c r="A228" s="531" t="s">
        <v>448</v>
      </c>
      <c r="B228" s="667" t="s">
        <v>449</v>
      </c>
      <c r="C228" s="638"/>
      <c r="D228" s="639"/>
      <c r="E228" s="535"/>
      <c r="F228" s="536"/>
      <c r="G228" s="537">
        <f>SUM(G229:G230)</f>
        <v>3</v>
      </c>
      <c r="H228" s="647">
        <f>SUM(H229:H230)</f>
        <v>90</v>
      </c>
      <c r="I228" s="642"/>
      <c r="J228" s="535"/>
      <c r="K228" s="535"/>
      <c r="L228" s="534"/>
      <c r="M228" s="643"/>
      <c r="N228" s="578"/>
      <c r="O228" s="3098"/>
      <c r="P228" s="3099"/>
      <c r="Q228" s="578"/>
      <c r="R228" s="3100"/>
      <c r="S228" s="3101"/>
      <c r="T228" s="644"/>
      <c r="U228" s="558"/>
      <c r="V228" s="580"/>
    </row>
    <row r="229" spans="1:22" ht="15.75">
      <c r="A229" s="531"/>
      <c r="B229" s="597" t="s">
        <v>55</v>
      </c>
      <c r="C229" s="638"/>
      <c r="D229" s="639"/>
      <c r="E229" s="535"/>
      <c r="F229" s="536"/>
      <c r="G229" s="544">
        <v>1</v>
      </c>
      <c r="H229" s="646">
        <f>G229*30</f>
        <v>30</v>
      </c>
      <c r="I229" s="642"/>
      <c r="J229" s="535"/>
      <c r="K229" s="535"/>
      <c r="L229" s="534"/>
      <c r="M229" s="643"/>
      <c r="N229" s="578"/>
      <c r="O229" s="3098"/>
      <c r="P229" s="3099"/>
      <c r="Q229" s="578"/>
      <c r="R229" s="3100"/>
      <c r="S229" s="3101"/>
      <c r="T229" s="644"/>
      <c r="U229" s="558"/>
      <c r="V229" s="580"/>
    </row>
    <row r="230" spans="1:22" ht="15.75">
      <c r="A230" s="531" t="s">
        <v>450</v>
      </c>
      <c r="B230" s="203" t="s">
        <v>56</v>
      </c>
      <c r="C230" s="638"/>
      <c r="D230" s="555">
        <v>8</v>
      </c>
      <c r="E230" s="535"/>
      <c r="F230" s="536"/>
      <c r="G230" s="537">
        <v>2</v>
      </c>
      <c r="H230" s="569">
        <f>G230*30</f>
        <v>60</v>
      </c>
      <c r="I230" s="570">
        <v>4</v>
      </c>
      <c r="J230" s="548" t="s">
        <v>116</v>
      </c>
      <c r="K230" s="572"/>
      <c r="L230" s="572">
        <v>0</v>
      </c>
      <c r="M230" s="643">
        <f>H230-I230</f>
        <v>56</v>
      </c>
      <c r="N230" s="578"/>
      <c r="O230" s="3098"/>
      <c r="P230" s="3099"/>
      <c r="Q230" s="578"/>
      <c r="R230" s="3087" t="s">
        <v>116</v>
      </c>
      <c r="S230" s="3104"/>
      <c r="T230" s="649"/>
      <c r="U230" s="558"/>
      <c r="V230" s="580"/>
    </row>
    <row r="231" spans="1:22" ht="31.5">
      <c r="A231" s="531" t="s">
        <v>453</v>
      </c>
      <c r="B231" s="676" t="s">
        <v>454</v>
      </c>
      <c r="C231" s="638"/>
      <c r="D231" s="639"/>
      <c r="E231" s="535"/>
      <c r="F231" s="536"/>
      <c r="G231" s="537">
        <f>SUM(G232:G233)</f>
        <v>5</v>
      </c>
      <c r="H231" s="564">
        <f>SUM(H232:H233)</f>
        <v>150</v>
      </c>
      <c r="I231" s="642"/>
      <c r="J231" s="535"/>
      <c r="K231" s="535"/>
      <c r="L231" s="534"/>
      <c r="M231" s="643"/>
      <c r="N231" s="578"/>
      <c r="O231" s="3098"/>
      <c r="P231" s="3099"/>
      <c r="Q231" s="578"/>
      <c r="R231" s="3100"/>
      <c r="S231" s="3101"/>
      <c r="T231" s="644"/>
      <c r="U231" s="558"/>
      <c r="V231" s="580"/>
    </row>
    <row r="232" spans="1:22" ht="15.75">
      <c r="A232" s="531"/>
      <c r="B232" s="597" t="s">
        <v>55</v>
      </c>
      <c r="C232" s="638"/>
      <c r="D232" s="555"/>
      <c r="E232" s="651"/>
      <c r="F232" s="652"/>
      <c r="G232" s="544">
        <v>3</v>
      </c>
      <c r="H232" s="592">
        <f>G232*30</f>
        <v>90</v>
      </c>
      <c r="I232" s="642"/>
      <c r="J232" s="576"/>
      <c r="K232" s="576"/>
      <c r="L232" s="576"/>
      <c r="M232" s="643"/>
      <c r="N232" s="578"/>
      <c r="O232" s="3098"/>
      <c r="P232" s="3099"/>
      <c r="Q232" s="578"/>
      <c r="R232" s="3100"/>
      <c r="S232" s="3101"/>
      <c r="T232" s="644"/>
      <c r="U232" s="558"/>
      <c r="V232" s="580"/>
    </row>
    <row r="233" spans="1:22" ht="16.5" thickBot="1">
      <c r="A233" s="607" t="s">
        <v>455</v>
      </c>
      <c r="B233" s="203" t="s">
        <v>56</v>
      </c>
      <c r="C233" s="677"/>
      <c r="D233" s="678">
        <v>9</v>
      </c>
      <c r="E233" s="679"/>
      <c r="F233" s="680"/>
      <c r="G233" s="1071">
        <v>2</v>
      </c>
      <c r="H233" s="1072">
        <f>G233*30</f>
        <v>60</v>
      </c>
      <c r="I233" s="1073">
        <v>4</v>
      </c>
      <c r="J233" s="1074" t="s">
        <v>116</v>
      </c>
      <c r="K233" s="1075"/>
      <c r="L233" s="1075">
        <v>0</v>
      </c>
      <c r="M233" s="1076">
        <f>H233-I233</f>
        <v>56</v>
      </c>
      <c r="N233" s="1077"/>
      <c r="O233" s="3098"/>
      <c r="P233" s="3099"/>
      <c r="Q233" s="1077"/>
      <c r="R233" s="3100"/>
      <c r="S233" s="3101"/>
      <c r="T233" s="1078" t="s">
        <v>116</v>
      </c>
      <c r="U233" s="1079"/>
      <c r="V233" s="1080"/>
    </row>
    <row r="234" spans="1:22" ht="16.5" thickBot="1">
      <c r="A234" s="3035" t="s">
        <v>222</v>
      </c>
      <c r="B234" s="3105"/>
      <c r="C234" s="484"/>
      <c r="D234" s="485"/>
      <c r="E234" s="486"/>
      <c r="F234" s="487"/>
      <c r="G234" s="986">
        <f>G173+G174+G181+G185+G188+G191+G192+G195+G196+G197+G205+G211+G214</f>
        <v>69.5</v>
      </c>
      <c r="H234" s="1081">
        <f>H173+H174+H181+H185+H188+H191+H192+H195+H196+H197+H205+H211+H214</f>
        <v>2085</v>
      </c>
      <c r="I234" s="981"/>
      <c r="J234" s="981"/>
      <c r="K234" s="981"/>
      <c r="L234" s="981"/>
      <c r="M234" s="982"/>
      <c r="N234" s="977"/>
      <c r="O234" s="3106"/>
      <c r="P234" s="3107"/>
      <c r="Q234" s="1082"/>
      <c r="R234" s="2634"/>
      <c r="S234" s="2635"/>
      <c r="T234" s="879"/>
      <c r="U234" s="880"/>
      <c r="V234" s="1083"/>
    </row>
    <row r="235" spans="1:23" ht="16.5" thickBot="1">
      <c r="A235" s="3039" t="s">
        <v>223</v>
      </c>
      <c r="B235" s="3040"/>
      <c r="C235" s="484"/>
      <c r="D235" s="485"/>
      <c r="E235" s="486"/>
      <c r="F235" s="487"/>
      <c r="G235" s="991">
        <f>SUMIF($B$173:$B$216,"на базі ВНЗ 1 рівня",G$173:G$216)+G195</f>
        <v>25</v>
      </c>
      <c r="H235" s="1084">
        <f>SUMIF($B$173:$B$216,"на базі ВНЗ 1 рівня",H$173:H$216)+H195</f>
        <v>750</v>
      </c>
      <c r="I235" s="981"/>
      <c r="J235" s="981"/>
      <c r="K235" s="981"/>
      <c r="L235" s="981"/>
      <c r="M235" s="982"/>
      <c r="N235" s="977"/>
      <c r="O235" s="3106"/>
      <c r="P235" s="3107"/>
      <c r="Q235" s="879"/>
      <c r="R235" s="2634"/>
      <c r="S235" s="2635"/>
      <c r="T235" s="879"/>
      <c r="U235" s="880"/>
      <c r="V235" s="1083"/>
      <c r="W235" s="441"/>
    </row>
    <row r="236" spans="1:22" ht="16.5" thickBot="1">
      <c r="A236" s="3035" t="s">
        <v>224</v>
      </c>
      <c r="B236" s="3036"/>
      <c r="C236" s="484"/>
      <c r="D236" s="485"/>
      <c r="E236" s="503"/>
      <c r="F236" s="504"/>
      <c r="G236" s="1085">
        <f>G173+G176+G179+G183+G187+G190+G191+G194+G196+G200+G203+G204+G207+G208+G213+G214</f>
        <v>44.5</v>
      </c>
      <c r="H236" s="1086">
        <f>H173+H176+H179+H183+H187+H190+H191+H194+H196+H200+H203+H204+H207+H208+H213+H214</f>
        <v>1335</v>
      </c>
      <c r="I236" s="1087">
        <f>I173+I176+I179+I183+I187+I190+I191+I194+I196+I200+I203+I204+I207+I208+I213+I215+I216</f>
        <v>116</v>
      </c>
      <c r="J236" s="1087">
        <v>80</v>
      </c>
      <c r="K236" s="1087">
        <v>12</v>
      </c>
      <c r="L236" s="1087">
        <v>24</v>
      </c>
      <c r="M236" s="1088">
        <f>M173+M176+M179+M183+M187+M190+M191+M194+M196+M200+M203+M204+M207+M208+M213+M214</f>
        <v>1122</v>
      </c>
      <c r="N236" s="1089"/>
      <c r="O236" s="3106"/>
      <c r="P236" s="3107"/>
      <c r="Q236" s="1090" t="s">
        <v>124</v>
      </c>
      <c r="R236" s="2636" t="s">
        <v>488</v>
      </c>
      <c r="S236" s="2637"/>
      <c r="T236" s="1092" t="s">
        <v>466</v>
      </c>
      <c r="U236" s="793" t="s">
        <v>489</v>
      </c>
      <c r="V236" s="1093"/>
    </row>
    <row r="237" spans="1:22" ht="16.5" thickBot="1">
      <c r="A237" s="3035" t="s">
        <v>225</v>
      </c>
      <c r="B237" s="3105"/>
      <c r="C237" s="484"/>
      <c r="D237" s="485"/>
      <c r="E237" s="486"/>
      <c r="F237" s="681"/>
      <c r="G237" s="973">
        <f aca="true" t="shared" si="15" ref="G237:H239">G91+G98+G234</f>
        <v>121.5</v>
      </c>
      <c r="H237" s="1094">
        <f t="shared" si="15"/>
        <v>3615</v>
      </c>
      <c r="I237" s="967"/>
      <c r="J237" s="967"/>
      <c r="K237" s="967"/>
      <c r="L237" s="967"/>
      <c r="M237" s="968"/>
      <c r="N237" s="1089"/>
      <c r="O237" s="3106"/>
      <c r="P237" s="3107"/>
      <c r="Q237" s="879"/>
      <c r="R237" s="2634"/>
      <c r="S237" s="2635"/>
      <c r="T237" s="879"/>
      <c r="U237" s="880"/>
      <c r="V237" s="1083"/>
    </row>
    <row r="238" spans="1:22" ht="16.5" thickBot="1">
      <c r="A238" s="3039" t="s">
        <v>226</v>
      </c>
      <c r="B238" s="3040"/>
      <c r="C238" s="484"/>
      <c r="D238" s="485"/>
      <c r="E238" s="486"/>
      <c r="F238" s="681"/>
      <c r="G238" s="1095">
        <f t="shared" si="15"/>
        <v>45.5</v>
      </c>
      <c r="H238" s="1096">
        <f t="shared" si="15"/>
        <v>1335</v>
      </c>
      <c r="I238" s="967"/>
      <c r="J238" s="967"/>
      <c r="K238" s="967"/>
      <c r="L238" s="967"/>
      <c r="M238" s="968"/>
      <c r="N238" s="1089"/>
      <c r="O238" s="3106"/>
      <c r="P238" s="3107"/>
      <c r="Q238" s="879"/>
      <c r="R238" s="2634"/>
      <c r="S238" s="2635"/>
      <c r="T238" s="879"/>
      <c r="U238" s="880"/>
      <c r="V238" s="1083"/>
    </row>
    <row r="239" spans="1:22" ht="16.5" thickBot="1">
      <c r="A239" s="3035" t="s">
        <v>227</v>
      </c>
      <c r="B239" s="3036"/>
      <c r="C239" s="484"/>
      <c r="D239" s="485"/>
      <c r="E239" s="503"/>
      <c r="F239" s="504"/>
      <c r="G239" s="994">
        <f t="shared" si="15"/>
        <v>76</v>
      </c>
      <c r="H239" s="1086">
        <f t="shared" si="15"/>
        <v>2280</v>
      </c>
      <c r="I239" s="1087">
        <f>I93+I100+I236</f>
        <v>194</v>
      </c>
      <c r="J239" s="1087">
        <f>J93+J100+J236</f>
        <v>80</v>
      </c>
      <c r="K239" s="1087">
        <f>K93+K100+K236</f>
        <v>12</v>
      </c>
      <c r="L239" s="1087">
        <f>L93+L100+L236</f>
        <v>24</v>
      </c>
      <c r="M239" s="1088">
        <f>M93+M100+M236</f>
        <v>1122</v>
      </c>
      <c r="N239" s="1097"/>
      <c r="O239" s="2678" t="s">
        <v>477</v>
      </c>
      <c r="P239" s="2679"/>
      <c r="Q239" s="1041" t="s">
        <v>482</v>
      </c>
      <c r="R239" s="2636" t="s">
        <v>490</v>
      </c>
      <c r="S239" s="2637"/>
      <c r="T239" s="1092" t="s">
        <v>466</v>
      </c>
      <c r="U239" s="793" t="s">
        <v>489</v>
      </c>
      <c r="V239" s="1098"/>
    </row>
    <row r="240" spans="1:22" ht="16.5" thickBot="1">
      <c r="A240" s="2729"/>
      <c r="B240" s="2730"/>
      <c r="C240" s="2730"/>
      <c r="D240" s="2730"/>
      <c r="E240" s="2730"/>
      <c r="F240" s="2730"/>
      <c r="G240" s="2730"/>
      <c r="H240" s="2731"/>
      <c r="I240" s="2731"/>
      <c r="J240" s="2731"/>
      <c r="K240" s="2731"/>
      <c r="L240" s="2731"/>
      <c r="M240" s="2731"/>
      <c r="N240" s="2730"/>
      <c r="O240" s="2730"/>
      <c r="P240" s="2730"/>
      <c r="Q240" s="2730"/>
      <c r="R240" s="2730"/>
      <c r="S240" s="2730"/>
      <c r="T240" s="2730"/>
      <c r="U240" s="2730"/>
      <c r="V240" s="2732"/>
    </row>
    <row r="241" spans="1:22" ht="16.5" customHeight="1" thickBot="1">
      <c r="A241" s="2729" t="s">
        <v>349</v>
      </c>
      <c r="B241" s="3108"/>
      <c r="C241" s="3108"/>
      <c r="D241" s="3108"/>
      <c r="E241" s="3108"/>
      <c r="F241" s="3108"/>
      <c r="G241" s="3108"/>
      <c r="H241" s="3108"/>
      <c r="I241" s="3108"/>
      <c r="J241" s="3108"/>
      <c r="K241" s="3108"/>
      <c r="L241" s="3108"/>
      <c r="M241" s="3108"/>
      <c r="N241" s="3108"/>
      <c r="O241" s="3108"/>
      <c r="P241" s="3108"/>
      <c r="Q241" s="3108"/>
      <c r="R241" s="3108"/>
      <c r="S241" s="3108"/>
      <c r="T241" s="3045"/>
      <c r="U241" s="3045"/>
      <c r="V241" s="3109"/>
    </row>
    <row r="242" spans="1:22" ht="32.25" thickBot="1">
      <c r="A242" s="715" t="s">
        <v>350</v>
      </c>
      <c r="B242" s="716" t="s">
        <v>351</v>
      </c>
      <c r="C242" s="1279">
        <v>1</v>
      </c>
      <c r="D242" s="1280">
        <v>3</v>
      </c>
      <c r="E242" s="1281">
        <f>SUM(C242:D242)</f>
        <v>4</v>
      </c>
      <c r="F242" s="1282"/>
      <c r="G242" s="721">
        <v>4</v>
      </c>
      <c r="H242" s="722">
        <f aca="true" t="shared" si="16" ref="H242:H252">G242*30</f>
        <v>120</v>
      </c>
      <c r="I242" s="723"/>
      <c r="J242" s="724"/>
      <c r="K242" s="725"/>
      <c r="L242" s="726"/>
      <c r="M242" s="727"/>
      <c r="N242" s="728"/>
      <c r="O242" s="2617"/>
      <c r="P242" s="2618"/>
      <c r="Q242" s="729"/>
      <c r="R242" s="2613"/>
      <c r="S242" s="2614"/>
      <c r="T242" s="729"/>
      <c r="U242" s="731"/>
      <c r="V242" s="732"/>
    </row>
    <row r="243" spans="1:22" ht="16.5" thickBot="1">
      <c r="A243" s="733"/>
      <c r="B243" s="734" t="s">
        <v>55</v>
      </c>
      <c r="C243" s="1283"/>
      <c r="D243" s="1284"/>
      <c r="E243" s="1281"/>
      <c r="F243" s="1285"/>
      <c r="G243" s="739">
        <v>1</v>
      </c>
      <c r="H243" s="740">
        <f t="shared" si="16"/>
        <v>30</v>
      </c>
      <c r="I243" s="741"/>
      <c r="J243" s="742"/>
      <c r="K243" s="743"/>
      <c r="L243" s="744"/>
      <c r="M243" s="745"/>
      <c r="N243" s="746"/>
      <c r="O243" s="2615"/>
      <c r="P243" s="2616"/>
      <c r="Q243" s="747"/>
      <c r="R243" s="2609"/>
      <c r="S243" s="2610"/>
      <c r="T243" s="747"/>
      <c r="U243" s="749"/>
      <c r="V243" s="750"/>
    </row>
    <row r="244" spans="1:22" ht="16.5" thickBot="1">
      <c r="A244" s="733" t="s">
        <v>352</v>
      </c>
      <c r="B244" s="751" t="s">
        <v>56</v>
      </c>
      <c r="C244" s="1283"/>
      <c r="D244" s="1284"/>
      <c r="E244" s="1281"/>
      <c r="F244" s="1285"/>
      <c r="G244" s="752">
        <v>3</v>
      </c>
      <c r="H244" s="753">
        <f t="shared" si="16"/>
        <v>90</v>
      </c>
      <c r="I244" s="741">
        <v>8</v>
      </c>
      <c r="J244" s="742" t="s">
        <v>116</v>
      </c>
      <c r="K244" s="744" t="s">
        <v>333</v>
      </c>
      <c r="L244" s="742"/>
      <c r="M244" s="754">
        <f>H244-I244</f>
        <v>82</v>
      </c>
      <c r="N244" s="746"/>
      <c r="O244" s="2615"/>
      <c r="P244" s="2616"/>
      <c r="Q244" s="747"/>
      <c r="R244" s="2609"/>
      <c r="S244" s="2610"/>
      <c r="T244" s="1227"/>
      <c r="U244" s="749" t="s">
        <v>115</v>
      </c>
      <c r="V244" s="750"/>
    </row>
    <row r="245" spans="1:22" ht="32.25" thickBot="1">
      <c r="A245" s="733" t="s">
        <v>353</v>
      </c>
      <c r="B245" s="755" t="s">
        <v>354</v>
      </c>
      <c r="C245" s="1286">
        <v>1.5</v>
      </c>
      <c r="D245" s="1286">
        <v>5</v>
      </c>
      <c r="E245" s="1281">
        <f aca="true" t="shared" si="17" ref="E245:E263">SUM(C245:D245)</f>
        <v>6.5</v>
      </c>
      <c r="F245" s="1287"/>
      <c r="G245" s="752">
        <v>6.5</v>
      </c>
      <c r="H245" s="753">
        <f t="shared" si="16"/>
        <v>195</v>
      </c>
      <c r="I245" s="758"/>
      <c r="J245" s="759"/>
      <c r="K245" s="760"/>
      <c r="L245" s="759"/>
      <c r="M245" s="761"/>
      <c r="N245" s="746"/>
      <c r="O245" s="2615"/>
      <c r="P245" s="2616"/>
      <c r="Q245" s="747"/>
      <c r="R245" s="2609"/>
      <c r="S245" s="2610"/>
      <c r="T245" s="747"/>
      <c r="U245" s="749"/>
      <c r="V245" s="750"/>
    </row>
    <row r="246" spans="1:22" ht="16.5" thickBot="1">
      <c r="A246" s="733"/>
      <c r="B246" s="755" t="s">
        <v>55</v>
      </c>
      <c r="C246" s="1286"/>
      <c r="D246" s="1286"/>
      <c r="E246" s="1281">
        <f t="shared" si="17"/>
        <v>0</v>
      </c>
      <c r="F246" s="1287"/>
      <c r="G246" s="762">
        <v>1.5</v>
      </c>
      <c r="H246" s="740">
        <f t="shared" si="16"/>
        <v>45</v>
      </c>
      <c r="I246" s="763"/>
      <c r="J246" s="764"/>
      <c r="K246" s="765"/>
      <c r="L246" s="766"/>
      <c r="M246" s="754"/>
      <c r="N246" s="746"/>
      <c r="O246" s="2615"/>
      <c r="P246" s="2616"/>
      <c r="Q246" s="747"/>
      <c r="R246" s="2609"/>
      <c r="S246" s="2610"/>
      <c r="T246" s="747"/>
      <c r="U246" s="749"/>
      <c r="V246" s="750"/>
    </row>
    <row r="247" spans="1:22" ht="16.5" thickBot="1">
      <c r="A247" s="733" t="s">
        <v>355</v>
      </c>
      <c r="B247" s="767" t="s">
        <v>56</v>
      </c>
      <c r="C247" s="1286"/>
      <c r="D247" s="1286"/>
      <c r="E247" s="1281">
        <f t="shared" si="17"/>
        <v>0</v>
      </c>
      <c r="F247" s="1287"/>
      <c r="G247" s="752">
        <v>5</v>
      </c>
      <c r="H247" s="753">
        <f t="shared" si="16"/>
        <v>150</v>
      </c>
      <c r="I247" s="741">
        <v>8</v>
      </c>
      <c r="J247" s="742" t="s">
        <v>116</v>
      </c>
      <c r="K247" s="744" t="s">
        <v>333</v>
      </c>
      <c r="L247" s="742"/>
      <c r="M247" s="754">
        <f>H247-I247</f>
        <v>142</v>
      </c>
      <c r="N247" s="746"/>
      <c r="O247" s="2615"/>
      <c r="P247" s="2616"/>
      <c r="Q247" s="747"/>
      <c r="R247" s="2609"/>
      <c r="S247" s="2610"/>
      <c r="T247" s="747"/>
      <c r="U247" s="749" t="s">
        <v>115</v>
      </c>
      <c r="V247" s="750"/>
    </row>
    <row r="248" spans="1:22" ht="16.5" thickBot="1">
      <c r="A248" s="733" t="s">
        <v>356</v>
      </c>
      <c r="B248" s="755" t="s">
        <v>357</v>
      </c>
      <c r="C248" s="1286">
        <v>3.5</v>
      </c>
      <c r="D248" s="1286">
        <v>6</v>
      </c>
      <c r="E248" s="1281">
        <f t="shared" si="17"/>
        <v>9.5</v>
      </c>
      <c r="F248" s="1287"/>
      <c r="G248" s="752">
        <v>9.5</v>
      </c>
      <c r="H248" s="753">
        <f t="shared" si="16"/>
        <v>285</v>
      </c>
      <c r="I248" s="768"/>
      <c r="J248" s="769"/>
      <c r="K248" s="769"/>
      <c r="L248" s="769"/>
      <c r="M248" s="770"/>
      <c r="N248" s="746"/>
      <c r="O248" s="2615"/>
      <c r="P248" s="2616"/>
      <c r="Q248" s="747"/>
      <c r="R248" s="2609"/>
      <c r="S248" s="2610"/>
      <c r="T248" s="747"/>
      <c r="U248" s="749"/>
      <c r="V248" s="750"/>
    </row>
    <row r="249" spans="1:22" ht="16.5" thickBot="1">
      <c r="A249" s="733"/>
      <c r="B249" s="755" t="s">
        <v>55</v>
      </c>
      <c r="C249" s="1286"/>
      <c r="D249" s="1286"/>
      <c r="E249" s="1281">
        <f t="shared" si="17"/>
        <v>0</v>
      </c>
      <c r="F249" s="1287"/>
      <c r="G249" s="762">
        <v>3.5</v>
      </c>
      <c r="H249" s="740">
        <f t="shared" si="16"/>
        <v>105</v>
      </c>
      <c r="I249" s="763"/>
      <c r="J249" s="771"/>
      <c r="K249" s="772"/>
      <c r="L249" s="772"/>
      <c r="M249" s="773"/>
      <c r="N249" s="746"/>
      <c r="O249" s="2615"/>
      <c r="P249" s="2616"/>
      <c r="Q249" s="747"/>
      <c r="R249" s="2609"/>
      <c r="S249" s="2610"/>
      <c r="T249" s="747"/>
      <c r="U249" s="749"/>
      <c r="V249" s="750"/>
    </row>
    <row r="250" spans="1:22" ht="16.5" thickBot="1">
      <c r="A250" s="733"/>
      <c r="B250" s="767" t="s">
        <v>56</v>
      </c>
      <c r="C250" s="1286"/>
      <c r="D250" s="1286"/>
      <c r="E250" s="1281">
        <f t="shared" si="17"/>
        <v>0</v>
      </c>
      <c r="F250" s="1287"/>
      <c r="G250" s="752">
        <v>6</v>
      </c>
      <c r="H250" s="753">
        <f t="shared" si="16"/>
        <v>180</v>
      </c>
      <c r="I250" s="774">
        <f>SUM(J250:L250)</f>
        <v>12</v>
      </c>
      <c r="J250" s="743">
        <v>12</v>
      </c>
      <c r="K250" s="742"/>
      <c r="L250" s="744"/>
      <c r="M250" s="775">
        <f>H250-I250</f>
        <v>168</v>
      </c>
      <c r="N250" s="746"/>
      <c r="O250" s="2615"/>
      <c r="P250" s="2616"/>
      <c r="Q250" s="747"/>
      <c r="R250" s="2609"/>
      <c r="S250" s="2610"/>
      <c r="T250" s="747"/>
      <c r="U250" s="749"/>
      <c r="V250" s="750"/>
    </row>
    <row r="251" spans="1:22" ht="16.5" thickBot="1">
      <c r="A251" s="733" t="s">
        <v>358</v>
      </c>
      <c r="B251" s="767" t="s">
        <v>359</v>
      </c>
      <c r="C251" s="1286"/>
      <c r="D251" s="1286"/>
      <c r="E251" s="1281">
        <f t="shared" si="17"/>
        <v>0</v>
      </c>
      <c r="F251" s="1287"/>
      <c r="G251" s="752">
        <v>2.5</v>
      </c>
      <c r="H251" s="753">
        <f t="shared" si="16"/>
        <v>75</v>
      </c>
      <c r="I251" s="776">
        <v>8</v>
      </c>
      <c r="J251" s="742" t="s">
        <v>127</v>
      </c>
      <c r="K251" s="742"/>
      <c r="L251" s="744"/>
      <c r="M251" s="775">
        <f>H251-I251</f>
        <v>67</v>
      </c>
      <c r="N251" s="746"/>
      <c r="O251" s="2615"/>
      <c r="P251" s="2616"/>
      <c r="Q251" s="747"/>
      <c r="R251" s="2609"/>
      <c r="S251" s="2610"/>
      <c r="T251" s="1227" t="s">
        <v>127</v>
      </c>
      <c r="U251" s="749"/>
      <c r="V251" s="750"/>
    </row>
    <row r="252" spans="1:22" ht="16.5" thickBot="1">
      <c r="A252" s="733" t="s">
        <v>360</v>
      </c>
      <c r="B252" s="767" t="s">
        <v>359</v>
      </c>
      <c r="C252" s="1286"/>
      <c r="D252" s="1286"/>
      <c r="E252" s="1281">
        <f t="shared" si="17"/>
        <v>0</v>
      </c>
      <c r="F252" s="1287"/>
      <c r="G252" s="752">
        <v>3.5</v>
      </c>
      <c r="H252" s="753">
        <f t="shared" si="16"/>
        <v>105</v>
      </c>
      <c r="I252" s="776">
        <v>4</v>
      </c>
      <c r="J252" s="742" t="s">
        <v>116</v>
      </c>
      <c r="K252" s="742"/>
      <c r="L252" s="744"/>
      <c r="M252" s="775">
        <f>H252-I252</f>
        <v>101</v>
      </c>
      <c r="N252" s="746"/>
      <c r="O252" s="2615"/>
      <c r="P252" s="2616"/>
      <c r="Q252" s="747"/>
      <c r="R252" s="2609"/>
      <c r="S252" s="2610"/>
      <c r="T252" s="747"/>
      <c r="U252" s="749" t="s">
        <v>116</v>
      </c>
      <c r="V252" s="750"/>
    </row>
    <row r="253" spans="1:22" ht="32.25" thickBot="1">
      <c r="A253" s="733" t="s">
        <v>361</v>
      </c>
      <c r="B253" s="777" t="s">
        <v>362</v>
      </c>
      <c r="C253" s="1286">
        <v>0.5</v>
      </c>
      <c r="D253" s="1286">
        <v>2.5</v>
      </c>
      <c r="E253" s="1281">
        <f t="shared" si="17"/>
        <v>3</v>
      </c>
      <c r="F253" s="1287"/>
      <c r="G253" s="752">
        <v>3</v>
      </c>
      <c r="H253" s="753">
        <f>G253*30</f>
        <v>90</v>
      </c>
      <c r="I253" s="763"/>
      <c r="J253" s="764"/>
      <c r="K253" s="764"/>
      <c r="L253" s="764"/>
      <c r="M253" s="754"/>
      <c r="N253" s="746"/>
      <c r="O253" s="2615"/>
      <c r="P253" s="2616"/>
      <c r="Q253" s="747"/>
      <c r="R253" s="2609"/>
      <c r="S253" s="2610"/>
      <c r="T253" s="747"/>
      <c r="U253" s="749"/>
      <c r="V253" s="750"/>
    </row>
    <row r="254" spans="1:22" ht="16.5" thickBot="1">
      <c r="A254" s="733"/>
      <c r="B254" s="755" t="s">
        <v>55</v>
      </c>
      <c r="C254" s="1286"/>
      <c r="D254" s="1286"/>
      <c r="E254" s="1281">
        <f t="shared" si="17"/>
        <v>0</v>
      </c>
      <c r="F254" s="1287"/>
      <c r="G254" s="762">
        <v>0.5</v>
      </c>
      <c r="H254" s="740">
        <f>G254*30</f>
        <v>15</v>
      </c>
      <c r="I254" s="763"/>
      <c r="J254" s="764"/>
      <c r="K254" s="764"/>
      <c r="L254" s="764"/>
      <c r="M254" s="754"/>
      <c r="N254" s="746"/>
      <c r="O254" s="2615"/>
      <c r="P254" s="2616"/>
      <c r="Q254" s="747"/>
      <c r="R254" s="2609"/>
      <c r="S254" s="2610"/>
      <c r="T254" s="747"/>
      <c r="U254" s="749"/>
      <c r="V254" s="750"/>
    </row>
    <row r="255" spans="1:22" ht="16.5" thickBot="1">
      <c r="A255" s="733" t="s">
        <v>363</v>
      </c>
      <c r="B255" s="767" t="s">
        <v>56</v>
      </c>
      <c r="C255" s="1286"/>
      <c r="D255" s="1286"/>
      <c r="E255" s="1281">
        <f t="shared" si="17"/>
        <v>0</v>
      </c>
      <c r="F255" s="1287"/>
      <c r="G255" s="752">
        <v>2.5</v>
      </c>
      <c r="H255" s="753">
        <f>G255*30</f>
        <v>75</v>
      </c>
      <c r="I255" s="741">
        <v>8</v>
      </c>
      <c r="J255" s="742" t="s">
        <v>116</v>
      </c>
      <c r="K255" s="744" t="s">
        <v>333</v>
      </c>
      <c r="L255" s="742"/>
      <c r="M255" s="775">
        <f>H255-I255</f>
        <v>67</v>
      </c>
      <c r="N255" s="746"/>
      <c r="O255" s="2615"/>
      <c r="P255" s="2616"/>
      <c r="Q255" s="747"/>
      <c r="R255" s="2609"/>
      <c r="S255" s="2610"/>
      <c r="T255" s="747"/>
      <c r="U255" s="749" t="s">
        <v>115</v>
      </c>
      <c r="V255" s="750"/>
    </row>
    <row r="256" spans="1:22" ht="21" customHeight="1" thickBot="1">
      <c r="A256" s="733" t="s">
        <v>364</v>
      </c>
      <c r="B256" s="755" t="s">
        <v>365</v>
      </c>
      <c r="C256" s="1288">
        <v>3.5</v>
      </c>
      <c r="D256" s="1286">
        <v>8.5</v>
      </c>
      <c r="E256" s="1281">
        <f t="shared" si="17"/>
        <v>12</v>
      </c>
      <c r="F256" s="1289"/>
      <c r="G256" s="780">
        <v>12</v>
      </c>
      <c r="H256" s="753">
        <f aca="true" t="shared" si="18" ref="H256:H284">G256*30</f>
        <v>360</v>
      </c>
      <c r="I256" s="774"/>
      <c r="J256" s="742"/>
      <c r="K256" s="742"/>
      <c r="L256" s="744"/>
      <c r="M256" s="781"/>
      <c r="N256" s="746"/>
      <c r="O256" s="2615"/>
      <c r="P256" s="2616"/>
      <c r="Q256" s="747"/>
      <c r="R256" s="2609"/>
      <c r="S256" s="2610"/>
      <c r="T256" s="747"/>
      <c r="U256" s="749"/>
      <c r="V256" s="750"/>
    </row>
    <row r="257" spans="1:22" ht="16.5" thickBot="1">
      <c r="A257" s="733"/>
      <c r="B257" s="755" t="s">
        <v>55</v>
      </c>
      <c r="C257" s="1288"/>
      <c r="D257" s="1286"/>
      <c r="E257" s="1281">
        <f t="shared" si="17"/>
        <v>0</v>
      </c>
      <c r="F257" s="1289"/>
      <c r="G257" s="782">
        <v>3.5</v>
      </c>
      <c r="H257" s="740">
        <f t="shared" si="18"/>
        <v>105</v>
      </c>
      <c r="I257" s="776"/>
      <c r="J257" s="742"/>
      <c r="K257" s="742"/>
      <c r="L257" s="744"/>
      <c r="M257" s="781"/>
      <c r="N257" s="746"/>
      <c r="O257" s="2615"/>
      <c r="P257" s="2616"/>
      <c r="Q257" s="747"/>
      <c r="R257" s="2609"/>
      <c r="S257" s="2610"/>
      <c r="T257" s="747"/>
      <c r="U257" s="749"/>
      <c r="V257" s="750"/>
    </row>
    <row r="258" spans="1:22" ht="16.5" thickBot="1">
      <c r="A258" s="733"/>
      <c r="B258" s="767" t="s">
        <v>56</v>
      </c>
      <c r="C258" s="1286"/>
      <c r="D258" s="1286"/>
      <c r="E258" s="1281">
        <f t="shared" si="17"/>
        <v>0</v>
      </c>
      <c r="F258" s="1287"/>
      <c r="G258" s="780">
        <v>8.5</v>
      </c>
      <c r="H258" s="753">
        <f t="shared" si="18"/>
        <v>255</v>
      </c>
      <c r="I258" s="774">
        <f>SUM(J258:L258)</f>
        <v>28</v>
      </c>
      <c r="J258" s="743">
        <v>16</v>
      </c>
      <c r="K258" s="742">
        <v>8</v>
      </c>
      <c r="L258" s="783">
        <v>4</v>
      </c>
      <c r="M258" s="775">
        <f>H258-I258</f>
        <v>227</v>
      </c>
      <c r="N258" s="746"/>
      <c r="O258" s="2615"/>
      <c r="P258" s="2616"/>
      <c r="Q258" s="747"/>
      <c r="R258" s="2609"/>
      <c r="S258" s="2610"/>
      <c r="T258" s="747"/>
      <c r="U258" s="749"/>
      <c r="V258" s="750"/>
    </row>
    <row r="259" spans="1:22" ht="16.5" thickBot="1">
      <c r="A259" s="733" t="s">
        <v>366</v>
      </c>
      <c r="B259" s="767" t="s">
        <v>367</v>
      </c>
      <c r="C259" s="1286"/>
      <c r="D259" s="1286"/>
      <c r="E259" s="1281">
        <f t="shared" si="17"/>
        <v>0</v>
      </c>
      <c r="F259" s="1287"/>
      <c r="G259" s="780">
        <v>3.5</v>
      </c>
      <c r="H259" s="753">
        <f t="shared" si="18"/>
        <v>105</v>
      </c>
      <c r="I259" s="776">
        <v>12</v>
      </c>
      <c r="J259" s="742" t="s">
        <v>127</v>
      </c>
      <c r="K259" s="742" t="s">
        <v>333</v>
      </c>
      <c r="L259" s="744"/>
      <c r="M259" s="775">
        <f>H259-I259</f>
        <v>93</v>
      </c>
      <c r="N259" s="746"/>
      <c r="O259" s="2615"/>
      <c r="P259" s="2616"/>
      <c r="Q259" s="1227" t="s">
        <v>113</v>
      </c>
      <c r="R259" s="2609"/>
      <c r="S259" s="2610"/>
      <c r="T259" s="1227"/>
      <c r="U259" s="749"/>
      <c r="V259" s="750"/>
    </row>
    <row r="260" spans="1:22" ht="16.5" thickBot="1">
      <c r="A260" s="733" t="s">
        <v>368</v>
      </c>
      <c r="B260" s="767" t="s">
        <v>367</v>
      </c>
      <c r="C260" s="1286"/>
      <c r="D260" s="1286"/>
      <c r="E260" s="1281">
        <f t="shared" si="17"/>
        <v>0</v>
      </c>
      <c r="F260" s="1287"/>
      <c r="G260" s="780">
        <v>4</v>
      </c>
      <c r="H260" s="753">
        <f t="shared" si="18"/>
        <v>120</v>
      </c>
      <c r="I260" s="776">
        <v>12</v>
      </c>
      <c r="J260" s="742" t="s">
        <v>127</v>
      </c>
      <c r="K260" s="742" t="s">
        <v>333</v>
      </c>
      <c r="L260" s="744"/>
      <c r="M260" s="775">
        <f>H260-I260</f>
        <v>108</v>
      </c>
      <c r="N260" s="746"/>
      <c r="O260" s="2615"/>
      <c r="P260" s="2616"/>
      <c r="Q260" s="1227"/>
      <c r="R260" s="2623" t="s">
        <v>113</v>
      </c>
      <c r="S260" s="2627"/>
      <c r="T260" s="1227"/>
      <c r="U260" s="749"/>
      <c r="V260" s="750"/>
    </row>
    <row r="261" spans="1:22" ht="16.5" thickBot="1">
      <c r="A261" s="733" t="s">
        <v>369</v>
      </c>
      <c r="B261" s="767" t="s">
        <v>370</v>
      </c>
      <c r="C261" s="1286"/>
      <c r="D261" s="1286"/>
      <c r="E261" s="1281">
        <f t="shared" si="17"/>
        <v>0</v>
      </c>
      <c r="F261" s="1290"/>
      <c r="G261" s="780">
        <v>1</v>
      </c>
      <c r="H261" s="753">
        <f t="shared" si="18"/>
        <v>30</v>
      </c>
      <c r="I261" s="776">
        <v>4</v>
      </c>
      <c r="J261" s="742"/>
      <c r="K261" s="742"/>
      <c r="L261" s="744" t="s">
        <v>116</v>
      </c>
      <c r="M261" s="775">
        <f>H261-I261</f>
        <v>26</v>
      </c>
      <c r="N261" s="746"/>
      <c r="O261" s="2615"/>
      <c r="P261" s="2616"/>
      <c r="Q261" s="1227"/>
      <c r="R261" s="2623" t="s">
        <v>116</v>
      </c>
      <c r="S261" s="2624"/>
      <c r="T261" s="1227"/>
      <c r="U261" s="749"/>
      <c r="V261" s="750"/>
    </row>
    <row r="262" spans="1:22" ht="32.25" thickBot="1">
      <c r="A262" s="733" t="s">
        <v>371</v>
      </c>
      <c r="B262" s="777" t="s">
        <v>372</v>
      </c>
      <c r="C262" s="1286">
        <v>5</v>
      </c>
      <c r="D262" s="1286">
        <v>4</v>
      </c>
      <c r="E262" s="1281">
        <f t="shared" si="17"/>
        <v>9</v>
      </c>
      <c r="F262" s="1289"/>
      <c r="G262" s="785">
        <v>9</v>
      </c>
      <c r="H262" s="753">
        <f t="shared" si="18"/>
        <v>270</v>
      </c>
      <c r="I262" s="786"/>
      <c r="J262" s="787"/>
      <c r="K262" s="788"/>
      <c r="L262" s="787"/>
      <c r="M262" s="789"/>
      <c r="N262" s="790"/>
      <c r="O262" s="2615"/>
      <c r="P262" s="2616"/>
      <c r="Q262" s="792"/>
      <c r="R262" s="3110"/>
      <c r="S262" s="3111"/>
      <c r="T262" s="792"/>
      <c r="U262" s="793"/>
      <c r="V262" s="791"/>
    </row>
    <row r="263" spans="1:22" ht="15.75">
      <c r="A263" s="733"/>
      <c r="B263" s="755" t="s">
        <v>55</v>
      </c>
      <c r="C263" s="1286"/>
      <c r="D263" s="1286"/>
      <c r="E263" s="1281">
        <f t="shared" si="17"/>
        <v>0</v>
      </c>
      <c r="F263" s="1289"/>
      <c r="G263" s="794">
        <v>5</v>
      </c>
      <c r="H263" s="740">
        <f t="shared" si="18"/>
        <v>150</v>
      </c>
      <c r="I263" s="786"/>
      <c r="J263" s="787"/>
      <c r="K263" s="788"/>
      <c r="L263" s="787"/>
      <c r="M263" s="789"/>
      <c r="N263" s="790"/>
      <c r="O263" s="2615"/>
      <c r="P263" s="2616"/>
      <c r="Q263" s="792"/>
      <c r="R263" s="3110"/>
      <c r="S263" s="3111"/>
      <c r="T263" s="792"/>
      <c r="U263" s="793"/>
      <c r="V263" s="791"/>
    </row>
    <row r="264" spans="1:22" ht="15.75">
      <c r="A264" s="733"/>
      <c r="B264" s="767" t="s">
        <v>56</v>
      </c>
      <c r="C264" s="1286"/>
      <c r="D264" s="1286"/>
      <c r="E264" s="1288"/>
      <c r="F264" s="1289"/>
      <c r="G264" s="785">
        <v>4</v>
      </c>
      <c r="H264" s="753">
        <f t="shared" si="18"/>
        <v>120</v>
      </c>
      <c r="I264" s="795">
        <v>16</v>
      </c>
      <c r="J264" s="743">
        <v>8</v>
      </c>
      <c r="K264" s="783">
        <v>2</v>
      </c>
      <c r="L264" s="743">
        <v>6</v>
      </c>
      <c r="M264" s="775">
        <f>SUM(M265:M266)</f>
        <v>104</v>
      </c>
      <c r="N264" s="790"/>
      <c r="O264" s="2615"/>
      <c r="P264" s="2616"/>
      <c r="Q264" s="792"/>
      <c r="R264" s="3110"/>
      <c r="S264" s="3111"/>
      <c r="T264" s="792"/>
      <c r="U264" s="793"/>
      <c r="V264" s="791"/>
    </row>
    <row r="265" spans="1:22" ht="15.75">
      <c r="A265" s="733" t="s">
        <v>373</v>
      </c>
      <c r="B265" s="796" t="s">
        <v>374</v>
      </c>
      <c r="C265" s="1286"/>
      <c r="D265" s="1286"/>
      <c r="E265" s="1288"/>
      <c r="F265" s="1289"/>
      <c r="G265" s="785">
        <v>3</v>
      </c>
      <c r="H265" s="753">
        <f t="shared" si="18"/>
        <v>90</v>
      </c>
      <c r="I265" s="774" t="s">
        <v>81</v>
      </c>
      <c r="J265" s="742" t="s">
        <v>127</v>
      </c>
      <c r="K265" s="742" t="s">
        <v>128</v>
      </c>
      <c r="L265" s="742" t="s">
        <v>128</v>
      </c>
      <c r="M265" s="781">
        <f>H265-I265</f>
        <v>78</v>
      </c>
      <c r="N265" s="790"/>
      <c r="O265" s="2615"/>
      <c r="P265" s="2616"/>
      <c r="Q265" s="792"/>
      <c r="R265" s="3110"/>
      <c r="S265" s="3111"/>
      <c r="T265" s="797" t="s">
        <v>113</v>
      </c>
      <c r="U265" s="798"/>
      <c r="V265" s="791"/>
    </row>
    <row r="266" spans="1:22" ht="33.75" customHeight="1" thickBot="1">
      <c r="A266" s="733" t="s">
        <v>375</v>
      </c>
      <c r="B266" s="796" t="s">
        <v>473</v>
      </c>
      <c r="C266" s="1286"/>
      <c r="D266" s="1286"/>
      <c r="E266" s="1286"/>
      <c r="F266" s="1290"/>
      <c r="G266" s="785">
        <v>1</v>
      </c>
      <c r="H266" s="753">
        <f t="shared" si="18"/>
        <v>30</v>
      </c>
      <c r="I266" s="774" t="s">
        <v>53</v>
      </c>
      <c r="J266" s="799"/>
      <c r="K266" s="799"/>
      <c r="L266" s="742" t="s">
        <v>116</v>
      </c>
      <c r="M266" s="800">
        <f>H266-I266</f>
        <v>26</v>
      </c>
      <c r="N266" s="790"/>
      <c r="O266" s="2615"/>
      <c r="P266" s="2616"/>
      <c r="Q266" s="792"/>
      <c r="R266" s="3110"/>
      <c r="S266" s="3111"/>
      <c r="T266" s="797"/>
      <c r="U266" s="798" t="s">
        <v>116</v>
      </c>
      <c r="V266" s="791"/>
    </row>
    <row r="267" spans="1:22" ht="31.5">
      <c r="A267" s="733" t="s">
        <v>376</v>
      </c>
      <c r="B267" s="801" t="s">
        <v>377</v>
      </c>
      <c r="C267" s="1288">
        <v>7.5</v>
      </c>
      <c r="D267" s="1286">
        <v>6.5</v>
      </c>
      <c r="E267" s="1281">
        <f>SUM(C267:D267)</f>
        <v>14</v>
      </c>
      <c r="F267" s="1289"/>
      <c r="G267" s="752">
        <v>14</v>
      </c>
      <c r="H267" s="753">
        <f t="shared" si="18"/>
        <v>420</v>
      </c>
      <c r="I267" s="802"/>
      <c r="J267" s="803"/>
      <c r="K267" s="803"/>
      <c r="L267" s="804"/>
      <c r="M267" s="805"/>
      <c r="N267" s="746"/>
      <c r="O267" s="2615"/>
      <c r="P267" s="2616"/>
      <c r="Q267" s="747"/>
      <c r="R267" s="3110"/>
      <c r="S267" s="3111"/>
      <c r="T267" s="747"/>
      <c r="U267" s="749"/>
      <c r="V267" s="750"/>
    </row>
    <row r="268" spans="1:22" ht="15.75">
      <c r="A268" s="733"/>
      <c r="B268" s="755" t="s">
        <v>55</v>
      </c>
      <c r="C268" s="1288"/>
      <c r="D268" s="1286"/>
      <c r="E268" s="1288"/>
      <c r="F268" s="1289"/>
      <c r="G268" s="762">
        <v>7.5</v>
      </c>
      <c r="H268" s="740">
        <f t="shared" si="18"/>
        <v>225</v>
      </c>
      <c r="I268" s="776"/>
      <c r="J268" s="806"/>
      <c r="K268" s="806"/>
      <c r="L268" s="744"/>
      <c r="M268" s="775"/>
      <c r="N268" s="746"/>
      <c r="O268" s="2615"/>
      <c r="P268" s="2616"/>
      <c r="Q268" s="747"/>
      <c r="R268" s="3110"/>
      <c r="S268" s="3111"/>
      <c r="T268" s="747"/>
      <c r="U268" s="749"/>
      <c r="V268" s="750"/>
    </row>
    <row r="269" spans="1:22" ht="15.75">
      <c r="A269" s="733"/>
      <c r="B269" s="767" t="s">
        <v>56</v>
      </c>
      <c r="C269" s="1286"/>
      <c r="D269" s="1286"/>
      <c r="E269" s="1286"/>
      <c r="F269" s="1287"/>
      <c r="G269" s="752">
        <v>6.5</v>
      </c>
      <c r="H269" s="753">
        <f t="shared" si="18"/>
        <v>195</v>
      </c>
      <c r="I269" s="774" t="s">
        <v>474</v>
      </c>
      <c r="J269" s="743">
        <v>12</v>
      </c>
      <c r="K269" s="742">
        <v>8</v>
      </c>
      <c r="L269" s="783">
        <v>4</v>
      </c>
      <c r="M269" s="775">
        <f>H269-I269</f>
        <v>171</v>
      </c>
      <c r="N269" s="746"/>
      <c r="O269" s="2615"/>
      <c r="P269" s="2616"/>
      <c r="Q269" s="747"/>
      <c r="R269" s="3110"/>
      <c r="S269" s="3111"/>
      <c r="T269" s="747"/>
      <c r="U269" s="749"/>
      <c r="V269" s="750"/>
    </row>
    <row r="270" spans="1:22" ht="31.5">
      <c r="A270" s="733" t="s">
        <v>378</v>
      </c>
      <c r="B270" s="767" t="s">
        <v>379</v>
      </c>
      <c r="C270" s="1286"/>
      <c r="D270" s="1286"/>
      <c r="E270" s="1286"/>
      <c r="F270" s="1287"/>
      <c r="G270" s="752">
        <v>3</v>
      </c>
      <c r="H270" s="753">
        <f t="shared" si="18"/>
        <v>90</v>
      </c>
      <c r="I270" s="776">
        <v>12</v>
      </c>
      <c r="J270" s="742" t="s">
        <v>127</v>
      </c>
      <c r="K270" s="742" t="s">
        <v>116</v>
      </c>
      <c r="L270" s="744"/>
      <c r="M270" s="775">
        <f>H270-I270</f>
        <v>78</v>
      </c>
      <c r="N270" s="746"/>
      <c r="O270" s="2615"/>
      <c r="P270" s="2616"/>
      <c r="Q270" s="747"/>
      <c r="R270" s="2623" t="s">
        <v>125</v>
      </c>
      <c r="S270" s="2624"/>
      <c r="T270" s="1227"/>
      <c r="U270" s="749"/>
      <c r="V270" s="750"/>
    </row>
    <row r="271" spans="1:22" ht="31.5">
      <c r="A271" s="733" t="s">
        <v>380</v>
      </c>
      <c r="B271" s="767" t="s">
        <v>379</v>
      </c>
      <c r="C271" s="1286"/>
      <c r="D271" s="1286"/>
      <c r="E271" s="1286"/>
      <c r="F271" s="1287"/>
      <c r="G271" s="752">
        <v>2.5</v>
      </c>
      <c r="H271" s="753">
        <f t="shared" si="18"/>
        <v>75</v>
      </c>
      <c r="I271" s="776">
        <v>8</v>
      </c>
      <c r="J271" s="742" t="s">
        <v>116</v>
      </c>
      <c r="K271" s="742" t="s">
        <v>333</v>
      </c>
      <c r="L271" s="744"/>
      <c r="M271" s="775">
        <f>H271-I271</f>
        <v>67</v>
      </c>
      <c r="N271" s="746"/>
      <c r="O271" s="2615"/>
      <c r="P271" s="2616"/>
      <c r="Q271" s="747"/>
      <c r="R271" s="2609"/>
      <c r="S271" s="2610"/>
      <c r="T271" s="1227" t="s">
        <v>115</v>
      </c>
      <c r="U271" s="749"/>
      <c r="V271" s="750"/>
    </row>
    <row r="272" spans="1:22" ht="32.25" thickBot="1">
      <c r="A272" s="733" t="s">
        <v>381</v>
      </c>
      <c r="B272" s="767" t="s">
        <v>382</v>
      </c>
      <c r="C272" s="1286"/>
      <c r="D272" s="1286"/>
      <c r="E272" s="1286"/>
      <c r="F272" s="1290"/>
      <c r="G272" s="752">
        <v>1</v>
      </c>
      <c r="H272" s="753">
        <f t="shared" si="18"/>
        <v>30</v>
      </c>
      <c r="I272" s="776">
        <v>4</v>
      </c>
      <c r="J272" s="742"/>
      <c r="K272" s="742"/>
      <c r="L272" s="744" t="s">
        <v>116</v>
      </c>
      <c r="M272" s="775">
        <f>H272-I272</f>
        <v>26</v>
      </c>
      <c r="N272" s="746"/>
      <c r="O272" s="2615"/>
      <c r="P272" s="2616"/>
      <c r="Q272" s="747"/>
      <c r="R272" s="2609"/>
      <c r="S272" s="2610"/>
      <c r="T272" s="1227"/>
      <c r="U272" s="749" t="s">
        <v>116</v>
      </c>
      <c r="V272" s="750"/>
    </row>
    <row r="273" spans="1:22" ht="31.5">
      <c r="A273" s="733" t="s">
        <v>383</v>
      </c>
      <c r="B273" s="755" t="s">
        <v>384</v>
      </c>
      <c r="C273" s="1288">
        <v>4.5</v>
      </c>
      <c r="D273" s="1286">
        <v>4</v>
      </c>
      <c r="E273" s="1281">
        <f>SUM(C273:D273)</f>
        <v>8.5</v>
      </c>
      <c r="F273" s="1289"/>
      <c r="G273" s="752">
        <f>G274+G275+G276</f>
        <v>8.5</v>
      </c>
      <c r="H273" s="753">
        <f t="shared" si="18"/>
        <v>255</v>
      </c>
      <c r="I273" s="776"/>
      <c r="J273" s="806"/>
      <c r="K273" s="742"/>
      <c r="L273" s="807"/>
      <c r="M273" s="775"/>
      <c r="N273" s="746"/>
      <c r="O273" s="2615"/>
      <c r="P273" s="2616"/>
      <c r="Q273" s="747"/>
      <c r="R273" s="2609"/>
      <c r="S273" s="2610"/>
      <c r="T273" s="747"/>
      <c r="U273" s="749"/>
      <c r="V273" s="1226"/>
    </row>
    <row r="274" spans="1:22" ht="15.75">
      <c r="A274" s="733"/>
      <c r="B274" s="755" t="s">
        <v>55</v>
      </c>
      <c r="C274" s="1288"/>
      <c r="D274" s="1286"/>
      <c r="E274" s="1288"/>
      <c r="F274" s="1289"/>
      <c r="G274" s="762">
        <v>4.5</v>
      </c>
      <c r="H274" s="740">
        <f t="shared" si="18"/>
        <v>135</v>
      </c>
      <c r="I274" s="808"/>
      <c r="J274" s="809"/>
      <c r="K274" s="809"/>
      <c r="L274" s="809"/>
      <c r="M274" s="805"/>
      <c r="N274" s="746"/>
      <c r="O274" s="2615"/>
      <c r="P274" s="2616"/>
      <c r="Q274" s="747"/>
      <c r="R274" s="2609"/>
      <c r="S274" s="2610"/>
      <c r="T274" s="747"/>
      <c r="U274" s="749"/>
      <c r="V274" s="1226"/>
    </row>
    <row r="275" spans="1:22" ht="15.75">
      <c r="A275" s="810"/>
      <c r="B275" s="767" t="s">
        <v>56</v>
      </c>
      <c r="C275" s="1286"/>
      <c r="D275" s="1286"/>
      <c r="E275" s="1288"/>
      <c r="F275" s="1289"/>
      <c r="G275" s="752">
        <v>3</v>
      </c>
      <c r="H275" s="753">
        <f t="shared" si="18"/>
        <v>90</v>
      </c>
      <c r="I275" s="776">
        <v>14</v>
      </c>
      <c r="J275" s="742" t="s">
        <v>127</v>
      </c>
      <c r="K275" s="742" t="s">
        <v>126</v>
      </c>
      <c r="L275" s="744"/>
      <c r="M275" s="775">
        <f>H275-I275</f>
        <v>76</v>
      </c>
      <c r="N275" s="746"/>
      <c r="O275" s="2615"/>
      <c r="P275" s="2616"/>
      <c r="Q275" s="747"/>
      <c r="R275" s="2623" t="s">
        <v>129</v>
      </c>
      <c r="S275" s="2624"/>
      <c r="T275" s="811"/>
      <c r="U275" s="749"/>
      <c r="V275" s="1226"/>
    </row>
    <row r="276" spans="1:22" ht="32.25" thickBot="1">
      <c r="A276" s="810" t="s">
        <v>385</v>
      </c>
      <c r="B276" s="812" t="s">
        <v>386</v>
      </c>
      <c r="C276" s="1291"/>
      <c r="D276" s="1291"/>
      <c r="E276" s="1291"/>
      <c r="F276" s="1292"/>
      <c r="G276" s="816">
        <v>1</v>
      </c>
      <c r="H276" s="817">
        <f t="shared" si="18"/>
        <v>30</v>
      </c>
      <c r="I276" s="776">
        <v>4</v>
      </c>
      <c r="J276" s="818"/>
      <c r="K276" s="818"/>
      <c r="L276" s="744" t="s">
        <v>116</v>
      </c>
      <c r="M276" s="775">
        <f>H276-I276</f>
        <v>26</v>
      </c>
      <c r="N276" s="819"/>
      <c r="O276" s="2615"/>
      <c r="P276" s="2616"/>
      <c r="Q276" s="747"/>
      <c r="R276" s="2609"/>
      <c r="S276" s="2610"/>
      <c r="T276" s="820" t="s">
        <v>116</v>
      </c>
      <c r="U276" s="749"/>
      <c r="V276" s="750"/>
    </row>
    <row r="277" spans="1:22" ht="31.5">
      <c r="A277" s="733" t="s">
        <v>387</v>
      </c>
      <c r="B277" s="755" t="s">
        <v>475</v>
      </c>
      <c r="C277" s="1286">
        <v>4</v>
      </c>
      <c r="D277" s="1286">
        <v>3</v>
      </c>
      <c r="E277" s="1281">
        <f>SUM(C277:D277)</f>
        <v>7</v>
      </c>
      <c r="F277" s="1290"/>
      <c r="G277" s="752">
        <v>7</v>
      </c>
      <c r="H277" s="753">
        <f t="shared" si="18"/>
        <v>210</v>
      </c>
      <c r="I277" s="776"/>
      <c r="J277" s="742"/>
      <c r="K277" s="742"/>
      <c r="L277" s="744"/>
      <c r="M277" s="775"/>
      <c r="N277" s="821"/>
      <c r="O277" s="2615"/>
      <c r="P277" s="2616"/>
      <c r="Q277" s="747"/>
      <c r="R277" s="2609"/>
      <c r="S277" s="2610"/>
      <c r="T277" s="1227"/>
      <c r="U277" s="749"/>
      <c r="V277" s="750"/>
    </row>
    <row r="278" spans="1:22" ht="15.75">
      <c r="A278" s="733"/>
      <c r="B278" s="755" t="s">
        <v>55</v>
      </c>
      <c r="C278" s="1286"/>
      <c r="D278" s="1286"/>
      <c r="E278" s="1286"/>
      <c r="F278" s="1290"/>
      <c r="G278" s="762">
        <v>4</v>
      </c>
      <c r="H278" s="740">
        <f t="shared" si="18"/>
        <v>120</v>
      </c>
      <c r="I278" s="776"/>
      <c r="J278" s="742"/>
      <c r="K278" s="742"/>
      <c r="L278" s="744"/>
      <c r="M278" s="775"/>
      <c r="N278" s="746"/>
      <c r="O278" s="2615"/>
      <c r="P278" s="2616"/>
      <c r="Q278" s="747"/>
      <c r="R278" s="2609"/>
      <c r="S278" s="2610"/>
      <c r="T278" s="1227"/>
      <c r="U278" s="749"/>
      <c r="V278" s="750"/>
    </row>
    <row r="279" spans="1:22" ht="16.5" thickBot="1">
      <c r="A279" s="733" t="s">
        <v>388</v>
      </c>
      <c r="B279" s="767" t="s">
        <v>56</v>
      </c>
      <c r="C279" s="1286"/>
      <c r="D279" s="1286"/>
      <c r="E279" s="1288"/>
      <c r="F279" s="1289"/>
      <c r="G279" s="822">
        <v>3</v>
      </c>
      <c r="H279" s="753">
        <f t="shared" si="18"/>
        <v>90</v>
      </c>
      <c r="I279" s="776">
        <v>6</v>
      </c>
      <c r="J279" s="742" t="s">
        <v>116</v>
      </c>
      <c r="K279" s="823"/>
      <c r="L279" s="742" t="s">
        <v>128</v>
      </c>
      <c r="M279" s="781">
        <f>H279-I279</f>
        <v>84</v>
      </c>
      <c r="N279" s="746"/>
      <c r="O279" s="2615"/>
      <c r="P279" s="2616"/>
      <c r="Q279" s="747"/>
      <c r="R279" s="2609"/>
      <c r="S279" s="2610"/>
      <c r="T279" s="1227" t="s">
        <v>124</v>
      </c>
      <c r="U279" s="749"/>
      <c r="V279" s="750"/>
    </row>
    <row r="280" spans="1:22" ht="31.5">
      <c r="A280" s="733" t="s">
        <v>389</v>
      </c>
      <c r="B280" s="824" t="s">
        <v>390</v>
      </c>
      <c r="C280" s="1286">
        <v>0.5</v>
      </c>
      <c r="D280" s="1286">
        <v>3.5</v>
      </c>
      <c r="E280" s="1281">
        <f>SUM(C280:D280)</f>
        <v>4</v>
      </c>
      <c r="F280" s="1289"/>
      <c r="G280" s="785">
        <v>4</v>
      </c>
      <c r="H280" s="753">
        <f t="shared" si="18"/>
        <v>120</v>
      </c>
      <c r="I280" s="802"/>
      <c r="J280" s="803"/>
      <c r="K280" s="803"/>
      <c r="L280" s="804"/>
      <c r="M280" s="805"/>
      <c r="N280" s="746"/>
      <c r="O280" s="2615"/>
      <c r="P280" s="2616"/>
      <c r="Q280" s="747"/>
      <c r="R280" s="2609"/>
      <c r="S280" s="2610"/>
      <c r="T280" s="1227"/>
      <c r="U280" s="749"/>
      <c r="V280" s="750"/>
    </row>
    <row r="281" spans="1:22" ht="15.75">
      <c r="A281" s="733"/>
      <c r="B281" s="755" t="s">
        <v>55</v>
      </c>
      <c r="C281" s="1286"/>
      <c r="D281" s="1286"/>
      <c r="E281" s="1288"/>
      <c r="F281" s="1289"/>
      <c r="G281" s="794">
        <v>0.5</v>
      </c>
      <c r="H281" s="740">
        <f t="shared" si="18"/>
        <v>15</v>
      </c>
      <c r="I281" s="802"/>
      <c r="J281" s="803"/>
      <c r="K281" s="803"/>
      <c r="L281" s="804"/>
      <c r="M281" s="805"/>
      <c r="N281" s="746"/>
      <c r="O281" s="2615"/>
      <c r="P281" s="2616"/>
      <c r="Q281" s="747"/>
      <c r="R281" s="2609"/>
      <c r="S281" s="2610"/>
      <c r="T281" s="1227"/>
      <c r="U281" s="749"/>
      <c r="V281" s="750"/>
    </row>
    <row r="282" spans="1:22" ht="15.75">
      <c r="A282" s="825"/>
      <c r="B282" s="826" t="s">
        <v>56</v>
      </c>
      <c r="C282" s="1293"/>
      <c r="D282" s="1286"/>
      <c r="E282" s="1288"/>
      <c r="F282" s="1289"/>
      <c r="G282" s="785">
        <v>3.5</v>
      </c>
      <c r="H282" s="753">
        <f>G282*30</f>
        <v>105</v>
      </c>
      <c r="I282" s="774" t="s">
        <v>81</v>
      </c>
      <c r="J282" s="742" t="s">
        <v>80</v>
      </c>
      <c r="K282" s="742"/>
      <c r="L282" s="742" t="s">
        <v>53</v>
      </c>
      <c r="M282" s="781">
        <f>H282-I282</f>
        <v>93</v>
      </c>
      <c r="N282" s="819"/>
      <c r="O282" s="2615"/>
      <c r="P282" s="2616"/>
      <c r="Q282" s="747"/>
      <c r="R282" s="2609"/>
      <c r="S282" s="2610"/>
      <c r="T282" s="1227"/>
      <c r="U282" s="749"/>
      <c r="V282" s="750"/>
    </row>
    <row r="283" spans="1:22" ht="31.5">
      <c r="A283" s="733"/>
      <c r="B283" s="767" t="s">
        <v>415</v>
      </c>
      <c r="C283" s="1286"/>
      <c r="D283" s="1286"/>
      <c r="E283" s="1288"/>
      <c r="F283" s="1289"/>
      <c r="G283" s="785">
        <v>1.5</v>
      </c>
      <c r="H283" s="753">
        <f>G283*30</f>
        <v>45</v>
      </c>
      <c r="I283" s="776">
        <v>6</v>
      </c>
      <c r="J283" s="742" t="s">
        <v>116</v>
      </c>
      <c r="K283" s="823"/>
      <c r="L283" s="742" t="s">
        <v>128</v>
      </c>
      <c r="M283" s="781">
        <f>H283-I283</f>
        <v>39</v>
      </c>
      <c r="N283" s="746"/>
      <c r="O283" s="2615"/>
      <c r="P283" s="2616"/>
      <c r="Q283" s="1227" t="s">
        <v>124</v>
      </c>
      <c r="R283" s="2609"/>
      <c r="S283" s="2610"/>
      <c r="T283" s="1227"/>
      <c r="U283" s="749"/>
      <c r="V283" s="750"/>
    </row>
    <row r="284" spans="1:22" ht="32.25" thickBot="1">
      <c r="A284" s="828"/>
      <c r="B284" s="829" t="s">
        <v>476</v>
      </c>
      <c r="C284" s="1294">
        <f>SUM(C242:C283)</f>
        <v>31.5</v>
      </c>
      <c r="D284" s="1294">
        <f>SUM(D242:D283)</f>
        <v>46</v>
      </c>
      <c r="E284" s="1294">
        <f>SUM(E242:E283)</f>
        <v>77.5</v>
      </c>
      <c r="F284" s="1295"/>
      <c r="G284" s="833">
        <v>2</v>
      </c>
      <c r="H284" s="834">
        <f t="shared" si="18"/>
        <v>60</v>
      </c>
      <c r="I284" s="776">
        <v>6</v>
      </c>
      <c r="J284" s="742" t="s">
        <v>116</v>
      </c>
      <c r="K284" s="823"/>
      <c r="L284" s="742" t="s">
        <v>128</v>
      </c>
      <c r="M284" s="835">
        <f>H284-I284</f>
        <v>54</v>
      </c>
      <c r="N284" s="836"/>
      <c r="O284" s="2615"/>
      <c r="P284" s="2616"/>
      <c r="Q284" s="838"/>
      <c r="R284" s="2621" t="s">
        <v>124</v>
      </c>
      <c r="S284" s="2622"/>
      <c r="T284" s="840"/>
      <c r="U284" s="841"/>
      <c r="V284" s="842"/>
    </row>
    <row r="285" spans="1:22" ht="16.5" thickBot="1">
      <c r="A285" s="2883" t="s">
        <v>391</v>
      </c>
      <c r="B285" s="2884"/>
      <c r="C285" s="2884"/>
      <c r="D285" s="2884"/>
      <c r="E285" s="2884"/>
      <c r="F285" s="2884"/>
      <c r="G285" s="2884"/>
      <c r="H285" s="2884"/>
      <c r="I285" s="2884"/>
      <c r="J285" s="2884"/>
      <c r="K285" s="2884"/>
      <c r="L285" s="2884"/>
      <c r="M285" s="2884"/>
      <c r="N285" s="2884"/>
      <c r="O285" s="2884"/>
      <c r="P285" s="2884"/>
      <c r="Q285" s="2884"/>
      <c r="R285" s="2884"/>
      <c r="S285" s="2884"/>
      <c r="T285" s="3045"/>
      <c r="U285" s="3045"/>
      <c r="V285" s="3046"/>
    </row>
    <row r="286" spans="1:22" ht="31.5">
      <c r="A286" s="715" t="s">
        <v>392</v>
      </c>
      <c r="B286" s="843" t="s">
        <v>393</v>
      </c>
      <c r="C286" s="1297">
        <v>2</v>
      </c>
      <c r="D286" s="1294">
        <v>1</v>
      </c>
      <c r="E286" s="1294">
        <v>3</v>
      </c>
      <c r="F286" s="845"/>
      <c r="G286" s="846">
        <v>3</v>
      </c>
      <c r="H286" s="722">
        <f>G286*30</f>
        <v>90</v>
      </c>
      <c r="I286" s="803"/>
      <c r="J286" s="803"/>
      <c r="K286" s="803"/>
      <c r="L286" s="804"/>
      <c r="M286" s="847"/>
      <c r="N286" s="821"/>
      <c r="O286" s="2617"/>
      <c r="P286" s="2618"/>
      <c r="Q286" s="848"/>
      <c r="R286" s="2613"/>
      <c r="S286" s="2614"/>
      <c r="T286" s="849"/>
      <c r="U286" s="850"/>
      <c r="V286" s="732"/>
    </row>
    <row r="287" spans="1:22" ht="15.75">
      <c r="A287" s="851"/>
      <c r="B287" s="755" t="s">
        <v>55</v>
      </c>
      <c r="C287" s="1293"/>
      <c r="D287" s="1286"/>
      <c r="E287" s="1286"/>
      <c r="F287" s="784"/>
      <c r="G287" s="852">
        <v>2</v>
      </c>
      <c r="H287" s="853">
        <f>G287*30</f>
        <v>60</v>
      </c>
      <c r="I287" s="803"/>
      <c r="J287" s="803"/>
      <c r="K287" s="803"/>
      <c r="L287" s="804"/>
      <c r="M287" s="805"/>
      <c r="N287" s="746"/>
      <c r="O287" s="2615"/>
      <c r="P287" s="2616"/>
      <c r="Q287" s="747"/>
      <c r="R287" s="2609"/>
      <c r="S287" s="2610"/>
      <c r="T287" s="1227"/>
      <c r="U287" s="749"/>
      <c r="V287" s="750"/>
    </row>
    <row r="288" spans="1:22" ht="19.5" customHeight="1">
      <c r="A288" s="851" t="s">
        <v>394</v>
      </c>
      <c r="B288" s="767" t="s">
        <v>56</v>
      </c>
      <c r="C288" s="1293"/>
      <c r="D288" s="1286"/>
      <c r="E288" s="1286"/>
      <c r="F288" s="784"/>
      <c r="G288" s="846">
        <v>1</v>
      </c>
      <c r="H288" s="854">
        <f>G288*30</f>
        <v>30</v>
      </c>
      <c r="I288" s="855">
        <v>4</v>
      </c>
      <c r="J288" s="743" t="s">
        <v>116</v>
      </c>
      <c r="K288" s="742"/>
      <c r="L288" s="743"/>
      <c r="M288" s="781">
        <f>H288-I288</f>
        <v>26</v>
      </c>
      <c r="N288" s="746"/>
      <c r="O288" s="2615"/>
      <c r="P288" s="2616"/>
      <c r="Q288" s="747"/>
      <c r="R288" s="2609"/>
      <c r="S288" s="2610"/>
      <c r="T288" s="1227" t="s">
        <v>116</v>
      </c>
      <c r="U288" s="749"/>
      <c r="V288" s="750"/>
    </row>
    <row r="289" spans="1:22" ht="15.75">
      <c r="A289" s="851" t="s">
        <v>395</v>
      </c>
      <c r="B289" s="755" t="s">
        <v>396</v>
      </c>
      <c r="C289" s="1293">
        <v>1.5</v>
      </c>
      <c r="D289" s="1286">
        <v>1.5</v>
      </c>
      <c r="E289" s="1286">
        <v>3</v>
      </c>
      <c r="F289" s="784"/>
      <c r="G289" s="846">
        <v>3</v>
      </c>
      <c r="H289" s="753">
        <f aca="true" t="shared" si="19" ref="H289:H294">G289*30</f>
        <v>90</v>
      </c>
      <c r="I289" s="803"/>
      <c r="J289" s="803"/>
      <c r="K289" s="803"/>
      <c r="L289" s="804"/>
      <c r="M289" s="805"/>
      <c r="N289" s="746"/>
      <c r="O289" s="2615"/>
      <c r="P289" s="2616"/>
      <c r="Q289" s="747"/>
      <c r="R289" s="2609"/>
      <c r="S289" s="2610"/>
      <c r="T289" s="1227"/>
      <c r="U289" s="749"/>
      <c r="V289" s="750"/>
    </row>
    <row r="290" spans="1:22" ht="15.75">
      <c r="A290" s="851"/>
      <c r="B290" s="856" t="s">
        <v>55</v>
      </c>
      <c r="C290" s="1293"/>
      <c r="D290" s="1286"/>
      <c r="E290" s="1286"/>
      <c r="F290" s="784"/>
      <c r="G290" s="852">
        <v>1.5</v>
      </c>
      <c r="H290" s="740">
        <f t="shared" si="19"/>
        <v>45</v>
      </c>
      <c r="I290" s="803"/>
      <c r="J290" s="803"/>
      <c r="K290" s="803"/>
      <c r="L290" s="804"/>
      <c r="M290" s="805"/>
      <c r="N290" s="746"/>
      <c r="O290" s="2615"/>
      <c r="P290" s="2616"/>
      <c r="Q290" s="747"/>
      <c r="R290" s="2609"/>
      <c r="S290" s="2610"/>
      <c r="T290" s="1227"/>
      <c r="U290" s="749"/>
      <c r="V290" s="750"/>
    </row>
    <row r="291" spans="1:22" ht="14.25" customHeight="1">
      <c r="A291" s="851" t="s">
        <v>397</v>
      </c>
      <c r="B291" s="767" t="s">
        <v>56</v>
      </c>
      <c r="C291" s="1293"/>
      <c r="D291" s="1286"/>
      <c r="E291" s="1286"/>
      <c r="F291" s="784"/>
      <c r="G291" s="846">
        <v>1.5</v>
      </c>
      <c r="H291" s="753">
        <f t="shared" si="19"/>
        <v>45</v>
      </c>
      <c r="I291" s="855">
        <v>4</v>
      </c>
      <c r="J291" s="743" t="s">
        <v>116</v>
      </c>
      <c r="K291" s="742"/>
      <c r="L291" s="743"/>
      <c r="M291" s="781">
        <f>H291-I291</f>
        <v>41</v>
      </c>
      <c r="N291" s="746"/>
      <c r="O291" s="2615"/>
      <c r="P291" s="2616"/>
      <c r="Q291" s="747"/>
      <c r="R291" s="2609"/>
      <c r="S291" s="2610"/>
      <c r="T291" s="1227" t="s">
        <v>116</v>
      </c>
      <c r="U291" s="749"/>
      <c r="V291" s="750"/>
    </row>
    <row r="292" spans="1:22" ht="31.5">
      <c r="A292" s="851" t="s">
        <v>398</v>
      </c>
      <c r="B292" s="755" t="s">
        <v>399</v>
      </c>
      <c r="C292" s="1293"/>
      <c r="D292" s="1286"/>
      <c r="E292" s="1286"/>
      <c r="F292" s="784"/>
      <c r="G292" s="846">
        <v>3</v>
      </c>
      <c r="H292" s="753">
        <f t="shared" si="19"/>
        <v>90</v>
      </c>
      <c r="I292" s="803"/>
      <c r="J292" s="803"/>
      <c r="K292" s="803"/>
      <c r="L292" s="804"/>
      <c r="M292" s="805"/>
      <c r="N292" s="746"/>
      <c r="O292" s="2615"/>
      <c r="P292" s="2616"/>
      <c r="Q292" s="747"/>
      <c r="R292" s="2609"/>
      <c r="S292" s="2610"/>
      <c r="T292" s="1227"/>
      <c r="U292" s="749"/>
      <c r="V292" s="750"/>
    </row>
    <row r="293" spans="1:22" ht="15.75">
      <c r="A293" s="851"/>
      <c r="B293" s="856" t="s">
        <v>55</v>
      </c>
      <c r="C293" s="1293">
        <v>1</v>
      </c>
      <c r="D293" s="1286">
        <v>2</v>
      </c>
      <c r="E293" s="1286">
        <v>3</v>
      </c>
      <c r="F293" s="784"/>
      <c r="G293" s="852">
        <v>1</v>
      </c>
      <c r="H293" s="740">
        <f t="shared" si="19"/>
        <v>30</v>
      </c>
      <c r="I293" s="803"/>
      <c r="J293" s="803"/>
      <c r="K293" s="803"/>
      <c r="L293" s="804"/>
      <c r="M293" s="805"/>
      <c r="N293" s="746"/>
      <c r="O293" s="2615"/>
      <c r="P293" s="2616"/>
      <c r="Q293" s="747"/>
      <c r="R293" s="2609"/>
      <c r="S293" s="2610"/>
      <c r="T293" s="1227"/>
      <c r="U293" s="749"/>
      <c r="V293" s="750"/>
    </row>
    <row r="294" spans="1:22" ht="17.25" customHeight="1">
      <c r="A294" s="851" t="s">
        <v>400</v>
      </c>
      <c r="B294" s="857" t="s">
        <v>56</v>
      </c>
      <c r="C294" s="1293"/>
      <c r="D294" s="1286"/>
      <c r="E294" s="1286"/>
      <c r="F294" s="784"/>
      <c r="G294" s="846">
        <v>2</v>
      </c>
      <c r="H294" s="753">
        <f t="shared" si="19"/>
        <v>60</v>
      </c>
      <c r="I294" s="855">
        <v>4</v>
      </c>
      <c r="J294" s="743" t="s">
        <v>116</v>
      </c>
      <c r="K294" s="742"/>
      <c r="L294" s="743"/>
      <c r="M294" s="781">
        <f>H294-I294</f>
        <v>56</v>
      </c>
      <c r="N294" s="746"/>
      <c r="O294" s="2615"/>
      <c r="P294" s="2616"/>
      <c r="Q294" s="747"/>
      <c r="R294" s="2609"/>
      <c r="S294" s="2610"/>
      <c r="T294" s="1227"/>
      <c r="U294" s="1227" t="s">
        <v>116</v>
      </c>
      <c r="V294" s="750"/>
    </row>
    <row r="295" spans="1:22" ht="31.5">
      <c r="A295" s="851" t="s">
        <v>401</v>
      </c>
      <c r="B295" s="858" t="s">
        <v>402</v>
      </c>
      <c r="C295" s="1293">
        <v>0.5</v>
      </c>
      <c r="D295" s="1286">
        <v>3</v>
      </c>
      <c r="E295" s="1286">
        <v>3.5</v>
      </c>
      <c r="F295" s="784"/>
      <c r="G295" s="846">
        <v>3.5</v>
      </c>
      <c r="H295" s="753">
        <f>G295*30</f>
        <v>105</v>
      </c>
      <c r="I295" s="803"/>
      <c r="J295" s="803"/>
      <c r="K295" s="803"/>
      <c r="L295" s="804"/>
      <c r="M295" s="805"/>
      <c r="N295" s="746"/>
      <c r="O295" s="2615"/>
      <c r="P295" s="2616"/>
      <c r="Q295" s="747"/>
      <c r="R295" s="2609"/>
      <c r="S295" s="2610"/>
      <c r="T295" s="1227"/>
      <c r="U295" s="749"/>
      <c r="V295" s="750"/>
    </row>
    <row r="296" spans="1:22" ht="15.75">
      <c r="A296" s="733"/>
      <c r="B296" s="755" t="s">
        <v>55</v>
      </c>
      <c r="C296" s="1293"/>
      <c r="D296" s="1286"/>
      <c r="E296" s="1286"/>
      <c r="F296" s="784"/>
      <c r="G296" s="852">
        <v>0.5</v>
      </c>
      <c r="H296" s="740">
        <f>G296*30</f>
        <v>15</v>
      </c>
      <c r="I296" s="803"/>
      <c r="J296" s="803"/>
      <c r="K296" s="803"/>
      <c r="L296" s="804"/>
      <c r="M296" s="805"/>
      <c r="N296" s="746"/>
      <c r="O296" s="2615"/>
      <c r="P296" s="2616"/>
      <c r="Q296" s="747"/>
      <c r="R296" s="2609"/>
      <c r="S296" s="2610"/>
      <c r="T296" s="1227"/>
      <c r="U296" s="749"/>
      <c r="V296" s="750"/>
    </row>
    <row r="297" spans="1:22" ht="18.75" customHeight="1" thickBot="1">
      <c r="A297" s="859" t="s">
        <v>403</v>
      </c>
      <c r="B297" s="860" t="s">
        <v>56</v>
      </c>
      <c r="C297" s="1296">
        <f>SUM(C286:C295)</f>
        <v>5</v>
      </c>
      <c r="D297" s="1296">
        <f>SUM(D286:D295)</f>
        <v>7.5</v>
      </c>
      <c r="E297" s="1296">
        <f>SUM(E286:E295)</f>
        <v>12.5</v>
      </c>
      <c r="F297" s="863"/>
      <c r="G297" s="864">
        <v>3</v>
      </c>
      <c r="H297" s="865">
        <f>G297*30</f>
        <v>90</v>
      </c>
      <c r="I297" s="866">
        <v>4</v>
      </c>
      <c r="J297" s="867" t="s">
        <v>116</v>
      </c>
      <c r="K297" s="868"/>
      <c r="L297" s="867"/>
      <c r="M297" s="869">
        <f>H297-I297</f>
        <v>86</v>
      </c>
      <c r="N297" s="870"/>
      <c r="O297" s="2619"/>
      <c r="P297" s="2620"/>
      <c r="Q297" s="871"/>
      <c r="R297" s="2611"/>
      <c r="S297" s="2612"/>
      <c r="T297" s="1231"/>
      <c r="U297" s="878" t="s">
        <v>116</v>
      </c>
      <c r="V297" s="872"/>
    </row>
    <row r="298" spans="1:22" ht="16.5" thickBot="1">
      <c r="A298" s="2883" t="s">
        <v>404</v>
      </c>
      <c r="B298" s="2884"/>
      <c r="C298" s="2885"/>
      <c r="D298" s="2885"/>
      <c r="E298" s="2885"/>
      <c r="F298" s="2885"/>
      <c r="G298" s="2884"/>
      <c r="H298" s="2885"/>
      <c r="I298" s="2885"/>
      <c r="J298" s="2885"/>
      <c r="K298" s="2885"/>
      <c r="L298" s="2885"/>
      <c r="M298" s="2885"/>
      <c r="N298" s="2885"/>
      <c r="O298" s="2885"/>
      <c r="P298" s="2885"/>
      <c r="Q298" s="2885"/>
      <c r="R298" s="2885"/>
      <c r="S298" s="2885"/>
      <c r="T298" s="3112"/>
      <c r="U298" s="3112"/>
      <c r="V298" s="3113"/>
    </row>
    <row r="299" spans="1:22" ht="15.75">
      <c r="A299" s="715" t="s">
        <v>392</v>
      </c>
      <c r="B299" s="824" t="s">
        <v>405</v>
      </c>
      <c r="C299" s="756"/>
      <c r="D299" s="756"/>
      <c r="E299" s="756"/>
      <c r="F299" s="873"/>
      <c r="G299" s="874">
        <v>3</v>
      </c>
      <c r="H299" s="722">
        <f>G299*30</f>
        <v>90</v>
      </c>
      <c r="I299" s="803"/>
      <c r="J299" s="803"/>
      <c r="K299" s="803"/>
      <c r="L299" s="804"/>
      <c r="M299" s="847"/>
      <c r="N299" s="746"/>
      <c r="O299" s="2617"/>
      <c r="P299" s="2618"/>
      <c r="Q299" s="747"/>
      <c r="R299" s="2613"/>
      <c r="S299" s="2614"/>
      <c r="T299" s="1227"/>
      <c r="U299" s="749"/>
      <c r="V299" s="732"/>
    </row>
    <row r="300" spans="1:22" ht="15.75">
      <c r="A300" s="851"/>
      <c r="B300" s="755" t="s">
        <v>55</v>
      </c>
      <c r="C300" s="756"/>
      <c r="D300" s="756"/>
      <c r="E300" s="756"/>
      <c r="F300" s="873"/>
      <c r="G300" s="875">
        <v>2</v>
      </c>
      <c r="H300" s="853">
        <f>G300*30</f>
        <v>60</v>
      </c>
      <c r="I300" s="803"/>
      <c r="J300" s="803"/>
      <c r="K300" s="803"/>
      <c r="L300" s="804"/>
      <c r="M300" s="805"/>
      <c r="N300" s="746"/>
      <c r="O300" s="2615"/>
      <c r="P300" s="2616"/>
      <c r="Q300" s="747"/>
      <c r="R300" s="2609"/>
      <c r="S300" s="2610"/>
      <c r="T300" s="1227"/>
      <c r="U300" s="749"/>
      <c r="V300" s="750"/>
    </row>
    <row r="301" spans="1:22" ht="17.25" customHeight="1">
      <c r="A301" s="851" t="s">
        <v>394</v>
      </c>
      <c r="B301" s="767" t="s">
        <v>56</v>
      </c>
      <c r="C301" s="756"/>
      <c r="D301" s="756">
        <v>9</v>
      </c>
      <c r="E301" s="756"/>
      <c r="F301" s="873"/>
      <c r="G301" s="874">
        <v>1</v>
      </c>
      <c r="H301" s="854">
        <f>G301*30</f>
        <v>30</v>
      </c>
      <c r="I301" s="855">
        <v>4</v>
      </c>
      <c r="J301" s="743" t="s">
        <v>116</v>
      </c>
      <c r="K301" s="742"/>
      <c r="L301" s="743"/>
      <c r="M301" s="781">
        <f>H301-I301</f>
        <v>26</v>
      </c>
      <c r="N301" s="746"/>
      <c r="O301" s="2615"/>
      <c r="P301" s="2616"/>
      <c r="Q301" s="747"/>
      <c r="R301" s="2609"/>
      <c r="S301" s="2610"/>
      <c r="T301" s="1227" t="s">
        <v>116</v>
      </c>
      <c r="U301" s="749"/>
      <c r="V301" s="750"/>
    </row>
    <row r="302" spans="1:22" ht="15.75">
      <c r="A302" s="851" t="s">
        <v>395</v>
      </c>
      <c r="B302" s="755" t="s">
        <v>406</v>
      </c>
      <c r="C302" s="756"/>
      <c r="D302" s="756"/>
      <c r="E302" s="756"/>
      <c r="F302" s="873"/>
      <c r="G302" s="874">
        <v>3</v>
      </c>
      <c r="H302" s="854">
        <f aca="true" t="shared" si="20" ref="H302:H310">G302*30</f>
        <v>90</v>
      </c>
      <c r="I302" s="803"/>
      <c r="J302" s="803"/>
      <c r="K302" s="803"/>
      <c r="L302" s="804"/>
      <c r="M302" s="805"/>
      <c r="N302" s="746"/>
      <c r="O302" s="2615"/>
      <c r="P302" s="2616"/>
      <c r="Q302" s="747"/>
      <c r="R302" s="2609"/>
      <c r="S302" s="2610"/>
      <c r="T302" s="1227"/>
      <c r="U302" s="749"/>
      <c r="V302" s="750"/>
    </row>
    <row r="303" spans="1:22" ht="15.75">
      <c r="A303" s="851"/>
      <c r="B303" s="856" t="s">
        <v>55</v>
      </c>
      <c r="C303" s="756"/>
      <c r="D303" s="756"/>
      <c r="E303" s="756"/>
      <c r="F303" s="873"/>
      <c r="G303" s="875">
        <v>1.5</v>
      </c>
      <c r="H303" s="853">
        <f t="shared" si="20"/>
        <v>45</v>
      </c>
      <c r="I303" s="803"/>
      <c r="J303" s="803"/>
      <c r="K303" s="803"/>
      <c r="L303" s="804"/>
      <c r="M303" s="805"/>
      <c r="N303" s="746"/>
      <c r="O303" s="2615"/>
      <c r="P303" s="2616"/>
      <c r="Q303" s="747"/>
      <c r="R303" s="2609"/>
      <c r="S303" s="2610"/>
      <c r="T303" s="1227"/>
      <c r="U303" s="749"/>
      <c r="V303" s="750"/>
    </row>
    <row r="304" spans="1:22" ht="17.25" customHeight="1">
      <c r="A304" s="851" t="s">
        <v>397</v>
      </c>
      <c r="B304" s="767" t="s">
        <v>56</v>
      </c>
      <c r="C304" s="756"/>
      <c r="D304" s="756">
        <v>9</v>
      </c>
      <c r="E304" s="756"/>
      <c r="F304" s="873"/>
      <c r="G304" s="874">
        <v>1.5</v>
      </c>
      <c r="H304" s="854">
        <f t="shared" si="20"/>
        <v>45</v>
      </c>
      <c r="I304" s="855">
        <v>4</v>
      </c>
      <c r="J304" s="743" t="s">
        <v>116</v>
      </c>
      <c r="K304" s="742"/>
      <c r="L304" s="743"/>
      <c r="M304" s="781">
        <f>H304-I304</f>
        <v>41</v>
      </c>
      <c r="N304" s="746"/>
      <c r="O304" s="2615"/>
      <c r="P304" s="2616"/>
      <c r="Q304" s="747"/>
      <c r="R304" s="2609"/>
      <c r="S304" s="2610"/>
      <c r="T304" s="1227" t="s">
        <v>116</v>
      </c>
      <c r="U304" s="749"/>
      <c r="V304" s="750"/>
    </row>
    <row r="305" spans="1:22" ht="31.5">
      <c r="A305" s="851" t="s">
        <v>398</v>
      </c>
      <c r="B305" s="755" t="s">
        <v>407</v>
      </c>
      <c r="C305" s="756"/>
      <c r="D305" s="756"/>
      <c r="E305" s="756"/>
      <c r="F305" s="873"/>
      <c r="G305" s="874">
        <v>3.5</v>
      </c>
      <c r="H305" s="854">
        <f t="shared" si="20"/>
        <v>105</v>
      </c>
      <c r="I305" s="803"/>
      <c r="J305" s="803"/>
      <c r="K305" s="803"/>
      <c r="L305" s="804"/>
      <c r="M305" s="805"/>
      <c r="N305" s="746"/>
      <c r="O305" s="2615"/>
      <c r="P305" s="2616"/>
      <c r="Q305" s="747"/>
      <c r="R305" s="2609"/>
      <c r="S305" s="2610"/>
      <c r="T305" s="1227"/>
      <c r="U305" s="749"/>
      <c r="V305" s="750"/>
    </row>
    <row r="306" spans="1:22" ht="15.75">
      <c r="A306" s="851"/>
      <c r="B306" s="755" t="s">
        <v>55</v>
      </c>
      <c r="C306" s="756"/>
      <c r="D306" s="756"/>
      <c r="E306" s="756"/>
      <c r="F306" s="873"/>
      <c r="G306" s="875">
        <v>0.5</v>
      </c>
      <c r="H306" s="853">
        <f t="shared" si="20"/>
        <v>15</v>
      </c>
      <c r="I306" s="803"/>
      <c r="J306" s="803"/>
      <c r="K306" s="803"/>
      <c r="L306" s="804"/>
      <c r="M306" s="805"/>
      <c r="N306" s="746"/>
      <c r="O306" s="2615"/>
      <c r="P306" s="2616"/>
      <c r="Q306" s="747"/>
      <c r="R306" s="2609"/>
      <c r="S306" s="2610"/>
      <c r="T306" s="1227"/>
      <c r="U306" s="749"/>
      <c r="V306" s="750"/>
    </row>
    <row r="307" spans="1:22" ht="16.5" customHeight="1">
      <c r="A307" s="851" t="s">
        <v>400</v>
      </c>
      <c r="B307" s="767" t="s">
        <v>56</v>
      </c>
      <c r="C307" s="756"/>
      <c r="D307" s="756">
        <v>10</v>
      </c>
      <c r="E307" s="756"/>
      <c r="F307" s="873"/>
      <c r="G307" s="874">
        <v>3</v>
      </c>
      <c r="H307" s="854">
        <f t="shared" si="20"/>
        <v>90</v>
      </c>
      <c r="I307" s="855">
        <v>4</v>
      </c>
      <c r="J307" s="778" t="s">
        <v>116</v>
      </c>
      <c r="K307" s="876"/>
      <c r="L307" s="778"/>
      <c r="M307" s="781">
        <f>H307-I307</f>
        <v>86</v>
      </c>
      <c r="N307" s="746"/>
      <c r="O307" s="2615"/>
      <c r="P307" s="2616"/>
      <c r="Q307" s="747"/>
      <c r="R307" s="2609"/>
      <c r="S307" s="2610"/>
      <c r="T307" s="1227"/>
      <c r="U307" s="749" t="s">
        <v>116</v>
      </c>
      <c r="V307" s="750"/>
    </row>
    <row r="308" spans="1:22" ht="31.5">
      <c r="A308" s="851" t="s">
        <v>401</v>
      </c>
      <c r="B308" s="824" t="s">
        <v>408</v>
      </c>
      <c r="C308" s="756"/>
      <c r="D308" s="756"/>
      <c r="E308" s="756"/>
      <c r="F308" s="873"/>
      <c r="G308" s="874">
        <v>3</v>
      </c>
      <c r="H308" s="854">
        <f t="shared" si="20"/>
        <v>90</v>
      </c>
      <c r="I308" s="803"/>
      <c r="J308" s="803"/>
      <c r="K308" s="803"/>
      <c r="L308" s="804"/>
      <c r="M308" s="805"/>
      <c r="N308" s="746"/>
      <c r="O308" s="2615"/>
      <c r="P308" s="2616"/>
      <c r="Q308" s="747"/>
      <c r="R308" s="2609"/>
      <c r="S308" s="2610"/>
      <c r="T308" s="1227"/>
      <c r="U308" s="749"/>
      <c r="V308" s="750"/>
    </row>
    <row r="309" spans="1:22" ht="15.75">
      <c r="A309" s="733"/>
      <c r="B309" s="856" t="s">
        <v>55</v>
      </c>
      <c r="C309" s="756"/>
      <c r="D309" s="756"/>
      <c r="E309" s="756"/>
      <c r="F309" s="873"/>
      <c r="G309" s="875">
        <v>1</v>
      </c>
      <c r="H309" s="853">
        <f t="shared" si="20"/>
        <v>30</v>
      </c>
      <c r="I309" s="803"/>
      <c r="J309" s="803"/>
      <c r="K309" s="803"/>
      <c r="L309" s="804"/>
      <c r="M309" s="805"/>
      <c r="N309" s="746"/>
      <c r="O309" s="2615"/>
      <c r="P309" s="2616"/>
      <c r="Q309" s="747"/>
      <c r="R309" s="2609"/>
      <c r="S309" s="2610"/>
      <c r="T309" s="1227"/>
      <c r="U309" s="749"/>
      <c r="V309" s="750"/>
    </row>
    <row r="310" spans="1:22" ht="18" customHeight="1" thickBot="1">
      <c r="A310" s="859" t="s">
        <v>403</v>
      </c>
      <c r="B310" s="857" t="s">
        <v>56</v>
      </c>
      <c r="C310" s="861"/>
      <c r="D310" s="862">
        <v>10</v>
      </c>
      <c r="E310" s="862"/>
      <c r="F310" s="877"/>
      <c r="G310" s="752">
        <v>2</v>
      </c>
      <c r="H310" s="834">
        <f t="shared" si="20"/>
        <v>60</v>
      </c>
      <c r="I310" s="855">
        <v>4</v>
      </c>
      <c r="J310" s="743" t="s">
        <v>116</v>
      </c>
      <c r="K310" s="742"/>
      <c r="L310" s="743"/>
      <c r="M310" s="869">
        <f>H310-I310</f>
        <v>56</v>
      </c>
      <c r="N310" s="870"/>
      <c r="O310" s="2615"/>
      <c r="P310" s="2616"/>
      <c r="Q310" s="871"/>
      <c r="R310" s="2611"/>
      <c r="S310" s="2612"/>
      <c r="T310" s="1231"/>
      <c r="U310" s="878" t="s">
        <v>116</v>
      </c>
      <c r="V310" s="872"/>
    </row>
    <row r="311" spans="1:22" ht="16.5" thickBot="1">
      <c r="A311" s="2837" t="s">
        <v>36</v>
      </c>
      <c r="B311" s="2837"/>
      <c r="C311" s="879"/>
      <c r="D311" s="880"/>
      <c r="E311" s="880"/>
      <c r="F311" s="881"/>
      <c r="G311" s="882">
        <f>G242+G245+G248+G253+G256+G262+G267+G273+G277+G280+G286+G289+G292+G295</f>
        <v>90</v>
      </c>
      <c r="H311" s="883"/>
      <c r="I311" s="884"/>
      <c r="J311" s="885"/>
      <c r="K311" s="885"/>
      <c r="L311" s="886"/>
      <c r="M311" s="887"/>
      <c r="N311" s="1229"/>
      <c r="O311" s="2607"/>
      <c r="P311" s="2608"/>
      <c r="Q311" s="1228"/>
      <c r="R311" s="2580"/>
      <c r="S311" s="2581"/>
      <c r="T311" s="891"/>
      <c r="U311" s="892"/>
      <c r="V311" s="890"/>
    </row>
    <row r="312" spans="1:22" ht="16.5" thickBot="1">
      <c r="A312" s="2838" t="s">
        <v>336</v>
      </c>
      <c r="B312" s="2838"/>
      <c r="C312" s="893"/>
      <c r="D312" s="880"/>
      <c r="E312" s="880"/>
      <c r="F312" s="881"/>
      <c r="G312" s="894">
        <f>G243+G246+G249+G254+G257+G263+G268+G274+G278+G281+G287+G290+G293+G296</f>
        <v>36.5</v>
      </c>
      <c r="H312" s="883"/>
      <c r="I312" s="884"/>
      <c r="J312" s="885"/>
      <c r="K312" s="885"/>
      <c r="L312" s="886"/>
      <c r="M312" s="887"/>
      <c r="N312" s="1229"/>
      <c r="O312" s="2607"/>
      <c r="P312" s="2608"/>
      <c r="Q312" s="1228"/>
      <c r="R312" s="2580"/>
      <c r="S312" s="2581"/>
      <c r="T312" s="891"/>
      <c r="U312" s="892"/>
      <c r="V312" s="890"/>
    </row>
    <row r="313" spans="1:22" ht="16.5" thickBot="1">
      <c r="A313" s="2839" t="s">
        <v>409</v>
      </c>
      <c r="B313" s="2845"/>
      <c r="C313" s="879"/>
      <c r="D313" s="880"/>
      <c r="E313" s="880"/>
      <c r="F313" s="881"/>
      <c r="G313" s="882">
        <f>G244+G247+G250+G255+G258+G264+G269+G275+G279+G282+G288+G291+G294+G297</f>
        <v>52.5</v>
      </c>
      <c r="H313" s="895">
        <f>H244+H247+H250+H255+H258+H264+H269+H275+H279+H282+H288+H291+H294+H297</f>
        <v>1575</v>
      </c>
      <c r="I313" s="895">
        <f>I244+I247+I250+I255+I258+I264+I269+I275+I276+I279+I282+I288+I291+I294+I297</f>
        <v>156</v>
      </c>
      <c r="J313" s="895">
        <f>SUM(4,4,J250,4,J258,8,8,J269,8,4,J282,16)</f>
        <v>96</v>
      </c>
      <c r="K313" s="895">
        <f>SUM(4,4,4,K258,K264,K269,6)</f>
        <v>36</v>
      </c>
      <c r="L313" s="895">
        <f>SUM(L258,L264,L269,4,2,4)</f>
        <v>24</v>
      </c>
      <c r="M313" s="895">
        <v>1337</v>
      </c>
      <c r="N313" s="1229"/>
      <c r="O313" s="2607"/>
      <c r="P313" s="2608"/>
      <c r="Q313" s="888" t="s">
        <v>491</v>
      </c>
      <c r="R313" s="2606" t="s">
        <v>489</v>
      </c>
      <c r="S313" s="2581"/>
      <c r="T313" s="1228" t="s">
        <v>485</v>
      </c>
      <c r="U313" s="889" t="s">
        <v>466</v>
      </c>
      <c r="V313" s="890"/>
    </row>
    <row r="314" spans="1:22" ht="16.5" thickBot="1">
      <c r="A314" s="2868"/>
      <c r="B314" s="3206"/>
      <c r="C314" s="3206"/>
      <c r="D314" s="3206"/>
      <c r="E314" s="3206"/>
      <c r="F314" s="3206"/>
      <c r="G314" s="3206"/>
      <c r="H314" s="3206"/>
      <c r="I314" s="3206"/>
      <c r="J314" s="3206"/>
      <c r="K314" s="3206"/>
      <c r="L314" s="3206"/>
      <c r="M314" s="3206"/>
      <c r="N314" s="3206"/>
      <c r="O314" s="3206"/>
      <c r="P314" s="3206"/>
      <c r="Q314" s="3206"/>
      <c r="R314" s="3206"/>
      <c r="S314" s="3206"/>
      <c r="T314" s="3206"/>
      <c r="U314" s="3206"/>
      <c r="V314" s="3207"/>
    </row>
    <row r="315" spans="1:22" ht="16.5" thickBot="1">
      <c r="A315" s="2837" t="s">
        <v>410</v>
      </c>
      <c r="B315" s="2837"/>
      <c r="C315" s="896"/>
      <c r="D315" s="897"/>
      <c r="E315" s="897"/>
      <c r="F315" s="898"/>
      <c r="G315" s="882">
        <f>G311+G118</f>
        <v>119.5</v>
      </c>
      <c r="H315" s="899"/>
      <c r="I315" s="884"/>
      <c r="J315" s="885"/>
      <c r="K315" s="885"/>
      <c r="L315" s="886"/>
      <c r="M315" s="900"/>
      <c r="N315" s="1229"/>
      <c r="O315" s="2607"/>
      <c r="P315" s="2608"/>
      <c r="Q315" s="1228"/>
      <c r="R315" s="2580"/>
      <c r="S315" s="2581"/>
      <c r="T315" s="891"/>
      <c r="U315" s="892"/>
      <c r="V315" s="890"/>
    </row>
    <row r="316" spans="1:22" ht="16.5" thickBot="1">
      <c r="A316" s="2838" t="s">
        <v>336</v>
      </c>
      <c r="B316" s="2838"/>
      <c r="C316" s="901"/>
      <c r="D316" s="902"/>
      <c r="E316" s="902"/>
      <c r="F316" s="903"/>
      <c r="G316" s="904">
        <f>G312+G119</f>
        <v>46</v>
      </c>
      <c r="H316" s="905"/>
      <c r="I316" s="884"/>
      <c r="J316" s="885"/>
      <c r="K316" s="885"/>
      <c r="L316" s="886"/>
      <c r="M316" s="900"/>
      <c r="N316" s="1229"/>
      <c r="O316" s="2607"/>
      <c r="P316" s="2608"/>
      <c r="Q316" s="1228"/>
      <c r="R316" s="2580"/>
      <c r="S316" s="2581"/>
      <c r="T316" s="891"/>
      <c r="U316" s="892"/>
      <c r="V316" s="890"/>
    </row>
    <row r="317" spans="1:22" ht="16.5" thickBot="1">
      <c r="A317" s="2839" t="s">
        <v>411</v>
      </c>
      <c r="B317" s="2839"/>
      <c r="C317" s="906"/>
      <c r="D317" s="907"/>
      <c r="E317" s="897"/>
      <c r="F317" s="898"/>
      <c r="G317" s="882">
        <f>G313+G120</f>
        <v>72.5</v>
      </c>
      <c r="H317" s="883">
        <f>G317*30</f>
        <v>2175</v>
      </c>
      <c r="I317" s="895">
        <f>I313+I120</f>
        <v>208</v>
      </c>
      <c r="J317" s="895">
        <f>J313+J120</f>
        <v>128</v>
      </c>
      <c r="K317" s="895">
        <f>K313+K120</f>
        <v>40</v>
      </c>
      <c r="L317" s="895">
        <f>L313+L120</f>
        <v>40</v>
      </c>
      <c r="M317" s="895">
        <f>M313+M120</f>
        <v>1885</v>
      </c>
      <c r="N317" s="836"/>
      <c r="O317" s="2580" t="s">
        <v>465</v>
      </c>
      <c r="P317" s="2581"/>
      <c r="Q317" s="838" t="s">
        <v>492</v>
      </c>
      <c r="R317" s="2580" t="s">
        <v>493</v>
      </c>
      <c r="S317" s="2581"/>
      <c r="T317" s="837" t="s">
        <v>494</v>
      </c>
      <c r="U317" s="839" t="s">
        <v>466</v>
      </c>
      <c r="V317" s="842"/>
    </row>
    <row r="318" spans="1:22" ht="16.5" thickBot="1">
      <c r="A318" s="908"/>
      <c r="B318" s="909"/>
      <c r="C318" s="910"/>
      <c r="D318" s="910"/>
      <c r="E318" s="911"/>
      <c r="F318" s="911"/>
      <c r="G318" s="912"/>
      <c r="H318" s="913"/>
      <c r="I318" s="913"/>
      <c r="J318" s="914"/>
      <c r="K318" s="914"/>
      <c r="L318" s="914"/>
      <c r="M318" s="913"/>
      <c r="N318" s="915"/>
      <c r="O318" s="915"/>
      <c r="P318" s="915"/>
      <c r="Q318" s="916"/>
      <c r="R318" s="915"/>
      <c r="S318" s="916"/>
      <c r="T318" s="916"/>
      <c r="U318" s="916"/>
      <c r="V318" s="917"/>
    </row>
    <row r="319" spans="1:22" s="30" customFormat="1" ht="18.75" customHeight="1">
      <c r="A319" s="2786" t="s">
        <v>499</v>
      </c>
      <c r="B319" s="2787"/>
      <c r="C319" s="2787"/>
      <c r="D319" s="2787"/>
      <c r="E319" s="2787"/>
      <c r="F319" s="2787"/>
      <c r="G319" s="2787"/>
      <c r="H319" s="2787"/>
      <c r="I319" s="2787"/>
      <c r="J319" s="2787"/>
      <c r="K319" s="2787"/>
      <c r="L319" s="2787"/>
      <c r="M319" s="2787"/>
      <c r="N319" s="2787"/>
      <c r="O319" s="2787"/>
      <c r="P319" s="2787"/>
      <c r="Q319" s="2787"/>
      <c r="R319" s="2787"/>
      <c r="S319" s="2787"/>
      <c r="T319" s="2787"/>
      <c r="U319" s="2787"/>
      <c r="V319" s="2788"/>
    </row>
    <row r="320" spans="1:22" s="605" customFormat="1" ht="18.75" customHeight="1">
      <c r="A320" s="918">
        <v>3.1</v>
      </c>
      <c r="B320" s="919" t="s">
        <v>23</v>
      </c>
      <c r="C320" s="920"/>
      <c r="D320" s="742" t="s">
        <v>513</v>
      </c>
      <c r="E320" s="742"/>
      <c r="F320" s="921"/>
      <c r="G320" s="922">
        <v>12</v>
      </c>
      <c r="H320" s="923">
        <v>360</v>
      </c>
      <c r="I320" s="918"/>
      <c r="J320" s="918"/>
      <c r="K320" s="918"/>
      <c r="L320" s="918"/>
      <c r="M320" s="918"/>
      <c r="N320" s="918"/>
      <c r="O320" s="2567"/>
      <c r="P320" s="2568"/>
      <c r="Q320" s="918"/>
      <c r="R320" s="2567"/>
      <c r="S320" s="2568"/>
      <c r="T320" s="918"/>
      <c r="U320" s="918"/>
      <c r="V320" s="918"/>
    </row>
    <row r="321" spans="1:22" s="30" customFormat="1" ht="18.75" customHeight="1" thickBot="1">
      <c r="A321" s="924">
        <v>3.2</v>
      </c>
      <c r="B321" s="925" t="s">
        <v>77</v>
      </c>
      <c r="C321" s="926" t="s">
        <v>513</v>
      </c>
      <c r="D321" s="926"/>
      <c r="E321" s="926"/>
      <c r="F321" s="927"/>
      <c r="G321" s="928">
        <v>3</v>
      </c>
      <c r="H321" s="929">
        <v>90</v>
      </c>
      <c r="I321" s="927"/>
      <c r="J321" s="930"/>
      <c r="K321" s="927"/>
      <c r="L321" s="930"/>
      <c r="M321" s="927"/>
      <c r="N321" s="927"/>
      <c r="O321" s="2583"/>
      <c r="P321" s="2584"/>
      <c r="Q321" s="927"/>
      <c r="R321" s="2583"/>
      <c r="S321" s="2584"/>
      <c r="T321" s="927"/>
      <c r="U321" s="927"/>
      <c r="V321" s="931"/>
    </row>
    <row r="322" spans="1:22" s="30" customFormat="1" ht="16.5" customHeight="1" thickBot="1">
      <c r="A322" s="2841" t="s">
        <v>36</v>
      </c>
      <c r="B322" s="3208"/>
      <c r="C322" s="932"/>
      <c r="D322" s="932"/>
      <c r="E322" s="932"/>
      <c r="F322" s="932"/>
      <c r="G322" s="933">
        <f>G320+G321</f>
        <v>15</v>
      </c>
      <c r="H322" s="934">
        <v>450</v>
      </c>
      <c r="I322" s="932"/>
      <c r="J322" s="935"/>
      <c r="K322" s="932"/>
      <c r="L322" s="935"/>
      <c r="M322" s="932"/>
      <c r="N322" s="932"/>
      <c r="O322" s="2592"/>
      <c r="P322" s="2593"/>
      <c r="Q322" s="932"/>
      <c r="R322" s="2592"/>
      <c r="S322" s="2593"/>
      <c r="T322" s="932"/>
      <c r="U322" s="932"/>
      <c r="V322" s="932"/>
    </row>
    <row r="323" spans="1:22" ht="16.5" thickBot="1">
      <c r="A323" s="936"/>
      <c r="B323" s="936"/>
      <c r="C323" s="876"/>
      <c r="D323" s="876"/>
      <c r="E323" s="876"/>
      <c r="F323" s="937"/>
      <c r="G323" s="938"/>
      <c r="H323" s="939"/>
      <c r="I323" s="939"/>
      <c r="J323" s="939"/>
      <c r="K323" s="939"/>
      <c r="L323" s="939"/>
      <c r="M323" s="939"/>
      <c r="N323" s="876"/>
      <c r="O323" s="2594"/>
      <c r="P323" s="2595"/>
      <c r="Q323" s="940"/>
      <c r="R323" s="2590"/>
      <c r="S323" s="2591"/>
      <c r="T323" s="941"/>
      <c r="U323" s="749"/>
      <c r="V323" s="942"/>
    </row>
    <row r="324" spans="1:22" ht="16.5" thickBot="1">
      <c r="A324" s="943"/>
      <c r="B324" s="944" t="s">
        <v>188</v>
      </c>
      <c r="C324" s="945"/>
      <c r="D324" s="945"/>
      <c r="E324" s="945"/>
      <c r="F324" s="946"/>
      <c r="G324" s="947">
        <f aca="true" t="shared" si="21" ref="G324:M324">G322+G168+G91+G54+G20</f>
        <v>207</v>
      </c>
      <c r="H324" s="947">
        <f t="shared" si="21"/>
        <v>6180</v>
      </c>
      <c r="I324" s="947">
        <f t="shared" si="21"/>
        <v>0</v>
      </c>
      <c r="J324" s="947">
        <f t="shared" si="21"/>
        <v>0</v>
      </c>
      <c r="K324" s="947">
        <f t="shared" si="21"/>
        <v>0</v>
      </c>
      <c r="L324" s="947">
        <f t="shared" si="21"/>
        <v>0</v>
      </c>
      <c r="M324" s="947">
        <f t="shared" si="21"/>
        <v>0</v>
      </c>
      <c r="N324" s="945"/>
      <c r="O324" s="2594"/>
      <c r="P324" s="2595"/>
      <c r="Q324" s="948"/>
      <c r="R324" s="2590"/>
      <c r="S324" s="2591"/>
      <c r="T324" s="949"/>
      <c r="U324" s="892"/>
      <c r="V324" s="950"/>
    </row>
    <row r="325" spans="1:22" ht="16.5" thickBot="1">
      <c r="A325" s="943"/>
      <c r="B325" s="951" t="s">
        <v>79</v>
      </c>
      <c r="C325" s="945"/>
      <c r="D325" s="945"/>
      <c r="E325" s="945"/>
      <c r="F325" s="946"/>
      <c r="G325" s="947">
        <f>G21+G55+G169+G92</f>
        <v>88.5</v>
      </c>
      <c r="H325" s="947">
        <f>H21+H55+H169</f>
        <v>2145</v>
      </c>
      <c r="I325" s="952"/>
      <c r="J325" s="889"/>
      <c r="K325" s="952"/>
      <c r="L325" s="889"/>
      <c r="M325" s="952"/>
      <c r="N325" s="945"/>
      <c r="O325" s="2594"/>
      <c r="P325" s="2595"/>
      <c r="Q325" s="948"/>
      <c r="R325" s="2590"/>
      <c r="S325" s="2591"/>
      <c r="T325" s="949"/>
      <c r="U325" s="892"/>
      <c r="V325" s="950"/>
    </row>
    <row r="326" spans="1:22" ht="16.5" thickBot="1">
      <c r="A326" s="943"/>
      <c r="B326" s="944" t="s">
        <v>85</v>
      </c>
      <c r="C326" s="945"/>
      <c r="D326" s="945"/>
      <c r="E326" s="945"/>
      <c r="F326" s="946"/>
      <c r="G326" s="947">
        <f>G324-G325</f>
        <v>118.5</v>
      </c>
      <c r="H326" s="947">
        <f>H324-H325</f>
        <v>4035</v>
      </c>
      <c r="I326" s="953">
        <v>438</v>
      </c>
      <c r="J326" s="953">
        <v>266</v>
      </c>
      <c r="K326" s="953">
        <v>38</v>
      </c>
      <c r="L326" s="953">
        <v>134</v>
      </c>
      <c r="M326" s="953">
        <v>3027</v>
      </c>
      <c r="N326" s="945"/>
      <c r="O326" s="2594"/>
      <c r="P326" s="2595"/>
      <c r="Q326" s="948"/>
      <c r="R326" s="2590"/>
      <c r="S326" s="2591"/>
      <c r="T326" s="949"/>
      <c r="U326" s="954"/>
      <c r="V326" s="955"/>
    </row>
    <row r="327" spans="1:22" ht="16.5" thickBot="1">
      <c r="A327" s="2606"/>
      <c r="B327" s="3114"/>
      <c r="C327" s="3114"/>
      <c r="D327" s="3114"/>
      <c r="E327" s="3114"/>
      <c r="F327" s="3114"/>
      <c r="G327" s="3114"/>
      <c r="H327" s="3114"/>
      <c r="I327" s="3114"/>
      <c r="J327" s="3114"/>
      <c r="K327" s="3114"/>
      <c r="L327" s="3114"/>
      <c r="M327" s="3114"/>
      <c r="N327" s="3114"/>
      <c r="O327" s="3114"/>
      <c r="P327" s="3114"/>
      <c r="Q327" s="3114"/>
      <c r="R327" s="3114"/>
      <c r="S327" s="3114"/>
      <c r="T327" s="3114"/>
      <c r="U327" s="3114"/>
      <c r="V327" s="2581"/>
    </row>
    <row r="328" spans="1:22" ht="15.75">
      <c r="A328" s="3115" t="s">
        <v>500</v>
      </c>
      <c r="B328" s="3116"/>
      <c r="C328" s="3116"/>
      <c r="D328" s="3116"/>
      <c r="E328" s="3116"/>
      <c r="F328" s="3116"/>
      <c r="G328" s="3117"/>
      <c r="H328" s="3117"/>
      <c r="I328" s="3117"/>
      <c r="J328" s="3117"/>
      <c r="K328" s="3117"/>
      <c r="L328" s="3117"/>
      <c r="M328" s="3117"/>
      <c r="N328" s="3116"/>
      <c r="O328" s="3116"/>
      <c r="P328" s="3116"/>
      <c r="Q328" s="3116"/>
      <c r="R328" s="3116"/>
      <c r="S328" s="3116"/>
      <c r="T328" s="3116"/>
      <c r="U328" s="3116"/>
      <c r="V328" s="3118"/>
    </row>
    <row r="329" spans="1:22" s="29" customFormat="1" ht="15.75">
      <c r="A329" s="918">
        <v>3.1</v>
      </c>
      <c r="B329" s="919" t="s">
        <v>23</v>
      </c>
      <c r="C329" s="920"/>
      <c r="D329" s="742" t="s">
        <v>513</v>
      </c>
      <c r="E329" s="742"/>
      <c r="F329" s="921"/>
      <c r="G329" s="922">
        <v>12</v>
      </c>
      <c r="H329" s="923">
        <v>360</v>
      </c>
      <c r="I329" s="918"/>
      <c r="J329" s="918"/>
      <c r="K329" s="956"/>
      <c r="L329" s="956"/>
      <c r="M329" s="956"/>
      <c r="N329" s="956"/>
      <c r="O329" s="3209"/>
      <c r="P329" s="3210"/>
      <c r="Q329" s="956"/>
      <c r="R329" s="3209"/>
      <c r="S329" s="3210"/>
      <c r="T329" s="956"/>
      <c r="U329" s="956"/>
      <c r="V329" s="956"/>
    </row>
    <row r="330" spans="1:22" ht="16.5" thickBot="1">
      <c r="A330" s="957">
        <v>3.1</v>
      </c>
      <c r="B330" s="958" t="s">
        <v>77</v>
      </c>
      <c r="C330" s="926" t="s">
        <v>513</v>
      </c>
      <c r="D330" s="926"/>
      <c r="E330" s="959"/>
      <c r="F330" s="960"/>
      <c r="G330" s="961">
        <v>3</v>
      </c>
      <c r="H330" s="962">
        <f>$G330*30</f>
        <v>90</v>
      </c>
      <c r="I330" s="963"/>
      <c r="J330" s="964"/>
      <c r="K330" s="964"/>
      <c r="L330" s="964"/>
      <c r="M330" s="965"/>
      <c r="N330" s="966"/>
      <c r="O330" s="3211"/>
      <c r="P330" s="3212"/>
      <c r="Q330" s="966"/>
      <c r="R330" s="3211"/>
      <c r="S330" s="3212"/>
      <c r="T330" s="966"/>
      <c r="U330" s="967"/>
      <c r="V330" s="968"/>
    </row>
    <row r="331" spans="1:22" ht="16.5" thickBot="1">
      <c r="A331" s="2789" t="s">
        <v>260</v>
      </c>
      <c r="B331" s="2811"/>
      <c r="C331" s="969"/>
      <c r="D331" s="970"/>
      <c r="E331" s="971"/>
      <c r="F331" s="972"/>
      <c r="G331" s="973">
        <f>G330+G329</f>
        <v>15</v>
      </c>
      <c r="H331" s="974">
        <v>450</v>
      </c>
      <c r="I331" s="975">
        <v>0</v>
      </c>
      <c r="J331" s="975">
        <v>0</v>
      </c>
      <c r="K331" s="975">
        <v>0</v>
      </c>
      <c r="L331" s="975">
        <v>0</v>
      </c>
      <c r="M331" s="976">
        <v>0</v>
      </c>
      <c r="N331" s="977"/>
      <c r="O331" s="3106"/>
      <c r="P331" s="3107"/>
      <c r="Q331" s="977"/>
      <c r="R331" s="3106"/>
      <c r="S331" s="3107"/>
      <c r="T331" s="980"/>
      <c r="U331" s="981"/>
      <c r="V331" s="982"/>
    </row>
    <row r="332" spans="1:22" ht="16.5" thickBot="1">
      <c r="A332" s="2871" t="s">
        <v>463</v>
      </c>
      <c r="B332" s="2872"/>
      <c r="C332" s="983"/>
      <c r="D332" s="984"/>
      <c r="E332" s="984"/>
      <c r="F332" s="985"/>
      <c r="G332" s="986">
        <f>G57+G237+G331</f>
        <v>223.5</v>
      </c>
      <c r="H332" s="986">
        <f>H57+H237+H331</f>
        <v>6675</v>
      </c>
      <c r="I332" s="970"/>
      <c r="J332" s="987"/>
      <c r="K332" s="970"/>
      <c r="L332" s="970"/>
      <c r="M332" s="988"/>
      <c r="N332" s="989"/>
      <c r="O332" s="2598"/>
      <c r="P332" s="2599"/>
      <c r="Q332" s="990"/>
      <c r="R332" s="2598"/>
      <c r="S332" s="2599"/>
      <c r="T332" s="977"/>
      <c r="U332" s="978"/>
      <c r="V332" s="979"/>
    </row>
    <row r="333" spans="1:22" ht="16.5" thickBot="1">
      <c r="A333" s="2871" t="s">
        <v>228</v>
      </c>
      <c r="B333" s="2872"/>
      <c r="C333" s="983"/>
      <c r="D333" s="984"/>
      <c r="E333" s="984"/>
      <c r="F333" s="985"/>
      <c r="G333" s="991">
        <f>G58+G238</f>
        <v>99.5</v>
      </c>
      <c r="H333" s="991">
        <f>H58+H238</f>
        <v>2955</v>
      </c>
      <c r="I333" s="970"/>
      <c r="J333" s="970"/>
      <c r="K333" s="970"/>
      <c r="L333" s="970"/>
      <c r="M333" s="988"/>
      <c r="N333" s="992"/>
      <c r="O333" s="2598"/>
      <c r="P333" s="2599"/>
      <c r="Q333" s="993"/>
      <c r="R333" s="2598"/>
      <c r="S333" s="2599"/>
      <c r="T333" s="977"/>
      <c r="U333" s="978"/>
      <c r="V333" s="979"/>
    </row>
    <row r="334" spans="1:22" ht="16.5" thickBot="1">
      <c r="A334" s="2871" t="s">
        <v>229</v>
      </c>
      <c r="B334" s="2872"/>
      <c r="C334" s="983"/>
      <c r="D334" s="984"/>
      <c r="E334" s="984"/>
      <c r="F334" s="985"/>
      <c r="G334" s="994">
        <f aca="true" t="shared" si="22" ref="G334:M334">G59+G239+G331</f>
        <v>124</v>
      </c>
      <c r="H334" s="994">
        <f t="shared" si="22"/>
        <v>3720</v>
      </c>
      <c r="I334" s="994">
        <f t="shared" si="22"/>
        <v>296</v>
      </c>
      <c r="J334" s="994">
        <f t="shared" si="22"/>
        <v>148</v>
      </c>
      <c r="K334" s="994">
        <f t="shared" si="22"/>
        <v>32</v>
      </c>
      <c r="L334" s="994">
        <f t="shared" si="22"/>
        <v>38</v>
      </c>
      <c r="M334" s="994">
        <f t="shared" si="22"/>
        <v>2010</v>
      </c>
      <c r="N334" s="995"/>
      <c r="O334" s="3213"/>
      <c r="P334" s="3214"/>
      <c r="Q334" s="995"/>
      <c r="R334" s="3213"/>
      <c r="S334" s="3214"/>
      <c r="T334" s="977"/>
      <c r="U334" s="978"/>
      <c r="V334" s="979"/>
    </row>
    <row r="335" spans="1:22" ht="16.5" thickBot="1">
      <c r="A335" s="2606"/>
      <c r="B335" s="3114"/>
      <c r="C335" s="3114"/>
      <c r="D335" s="3114"/>
      <c r="E335" s="3114"/>
      <c r="F335" s="3114"/>
      <c r="G335" s="3114"/>
      <c r="H335" s="3215"/>
      <c r="I335" s="3215"/>
      <c r="J335" s="3215"/>
      <c r="K335" s="3215"/>
      <c r="L335" s="3215"/>
      <c r="M335" s="3215"/>
      <c r="N335" s="3114"/>
      <c r="O335" s="3114"/>
      <c r="P335" s="3114"/>
      <c r="Q335" s="3114"/>
      <c r="R335" s="3114"/>
      <c r="S335" s="3114"/>
      <c r="T335" s="3114"/>
      <c r="U335" s="3114"/>
      <c r="V335" s="2581"/>
    </row>
    <row r="336" spans="1:22" ht="15.75">
      <c r="A336" s="2786" t="s">
        <v>501</v>
      </c>
      <c r="B336" s="2787"/>
      <c r="C336" s="2787"/>
      <c r="D336" s="2787"/>
      <c r="E336" s="2787"/>
      <c r="F336" s="2787"/>
      <c r="G336" s="2787"/>
      <c r="H336" s="2787"/>
      <c r="I336" s="2787"/>
      <c r="J336" s="2787"/>
      <c r="K336" s="2787"/>
      <c r="L336" s="2787"/>
      <c r="M336" s="2787"/>
      <c r="N336" s="2787"/>
      <c r="O336" s="2787"/>
      <c r="P336" s="2787"/>
      <c r="Q336" s="2787"/>
      <c r="R336" s="2787"/>
      <c r="S336" s="2787"/>
      <c r="T336" s="2787"/>
      <c r="U336" s="2787"/>
      <c r="V336" s="2788"/>
    </row>
    <row r="337" spans="1:22" s="29" customFormat="1" ht="15.75">
      <c r="A337" s="918">
        <v>3.1</v>
      </c>
      <c r="B337" s="919" t="s">
        <v>23</v>
      </c>
      <c r="C337" s="920"/>
      <c r="D337" s="742" t="s">
        <v>513</v>
      </c>
      <c r="E337" s="742"/>
      <c r="F337" s="921"/>
      <c r="G337" s="922">
        <v>12</v>
      </c>
      <c r="H337" s="923">
        <v>360</v>
      </c>
      <c r="I337" s="918"/>
      <c r="J337" s="918"/>
      <c r="K337" s="918"/>
      <c r="L337" s="918"/>
      <c r="M337" s="918"/>
      <c r="N337" s="918"/>
      <c r="O337" s="2567"/>
      <c r="P337" s="2568"/>
      <c r="Q337" s="918"/>
      <c r="R337" s="2567"/>
      <c r="S337" s="2568"/>
      <c r="T337" s="918"/>
      <c r="U337" s="918"/>
      <c r="V337" s="918"/>
    </row>
    <row r="338" spans="1:22" ht="16.5" thickBot="1">
      <c r="A338" s="957">
        <v>3.1</v>
      </c>
      <c r="B338" s="958" t="s">
        <v>77</v>
      </c>
      <c r="C338" s="926" t="s">
        <v>513</v>
      </c>
      <c r="D338" s="926"/>
      <c r="E338" s="959"/>
      <c r="F338" s="960"/>
      <c r="G338" s="961">
        <v>3</v>
      </c>
      <c r="H338" s="962">
        <f>$G338*30</f>
        <v>90</v>
      </c>
      <c r="I338" s="996"/>
      <c r="J338" s="930"/>
      <c r="K338" s="927"/>
      <c r="L338" s="930"/>
      <c r="M338" s="997"/>
      <c r="N338" s="996"/>
      <c r="O338" s="2583"/>
      <c r="P338" s="2584"/>
      <c r="Q338" s="927"/>
      <c r="R338" s="2572"/>
      <c r="S338" s="2582"/>
      <c r="T338" s="927"/>
      <c r="U338" s="927"/>
      <c r="V338" s="931"/>
    </row>
    <row r="339" spans="1:22" ht="16.5" thickBot="1">
      <c r="A339" s="2841" t="s">
        <v>36</v>
      </c>
      <c r="B339" s="2842"/>
      <c r="C339" s="1232"/>
      <c r="D339" s="932"/>
      <c r="E339" s="932"/>
      <c r="F339" s="998"/>
      <c r="G339" s="999">
        <f>G337+G338</f>
        <v>15</v>
      </c>
      <c r="H339" s="1000">
        <f>G339*30</f>
        <v>450</v>
      </c>
      <c r="I339" s="1232"/>
      <c r="J339" s="935"/>
      <c r="K339" s="932"/>
      <c r="L339" s="935"/>
      <c r="M339" s="998"/>
      <c r="N339" s="1232"/>
      <c r="O339" s="2592"/>
      <c r="P339" s="2593"/>
      <c r="Q339" s="932"/>
      <c r="R339" s="2576"/>
      <c r="S339" s="2578"/>
      <c r="T339" s="932"/>
      <c r="U339" s="932"/>
      <c r="V339" s="932"/>
    </row>
    <row r="340" spans="1:22" ht="16.5" thickBot="1">
      <c r="A340" s="936"/>
      <c r="B340" s="1001"/>
      <c r="C340" s="1002"/>
      <c r="D340" s="876"/>
      <c r="E340" s="876"/>
      <c r="F340" s="1003"/>
      <c r="G340" s="1004"/>
      <c r="H340" s="1005"/>
      <c r="I340" s="1006"/>
      <c r="J340" s="939"/>
      <c r="K340" s="939"/>
      <c r="L340" s="939"/>
      <c r="M340" s="1007"/>
      <c r="N340" s="1002"/>
      <c r="O340" s="2594"/>
      <c r="P340" s="2595"/>
      <c r="Q340" s="940"/>
      <c r="R340" s="2576"/>
      <c r="S340" s="2578"/>
      <c r="T340" s="941"/>
      <c r="U340" s="749"/>
      <c r="V340" s="942"/>
    </row>
    <row r="341" spans="1:22" ht="16.5" thickBot="1">
      <c r="A341" s="943"/>
      <c r="B341" s="1008" t="s">
        <v>413</v>
      </c>
      <c r="C341" s="1009"/>
      <c r="D341" s="945"/>
      <c r="E341" s="945"/>
      <c r="F341" s="1010"/>
      <c r="G341" s="1011">
        <f>G339+G20+G54+G315</f>
        <v>221.5</v>
      </c>
      <c r="H341" s="817">
        <f>G341*30</f>
        <v>6645</v>
      </c>
      <c r="I341" s="1012"/>
      <c r="J341" s="1013"/>
      <c r="K341" s="1013"/>
      <c r="L341" s="1013"/>
      <c r="M341" s="1014"/>
      <c r="N341" s="1009"/>
      <c r="O341" s="2594"/>
      <c r="P341" s="2595"/>
      <c r="Q341" s="948"/>
      <c r="R341" s="2576"/>
      <c r="S341" s="2578"/>
      <c r="T341" s="949"/>
      <c r="U341" s="892"/>
      <c r="V341" s="950"/>
    </row>
    <row r="342" spans="1:22" ht="16.5" thickBot="1">
      <c r="A342" s="943"/>
      <c r="B342" s="1015" t="s">
        <v>79</v>
      </c>
      <c r="C342" s="1009"/>
      <c r="D342" s="945"/>
      <c r="E342" s="945"/>
      <c r="F342" s="1010"/>
      <c r="G342" s="1011">
        <f>G21+G55+G316</f>
        <v>100</v>
      </c>
      <c r="H342" s="883">
        <f>G342*30</f>
        <v>3000</v>
      </c>
      <c r="I342" s="1016"/>
      <c r="J342" s="1017"/>
      <c r="K342" s="1018"/>
      <c r="L342" s="1017"/>
      <c r="M342" s="1019"/>
      <c r="N342" s="1009"/>
      <c r="O342" s="2594"/>
      <c r="P342" s="2595"/>
      <c r="Q342" s="948"/>
      <c r="R342" s="2576"/>
      <c r="S342" s="2578"/>
      <c r="T342" s="949"/>
      <c r="U342" s="892"/>
      <c r="V342" s="950"/>
    </row>
    <row r="343" spans="1:22" ht="16.5" thickBot="1">
      <c r="A343" s="943"/>
      <c r="B343" s="1008" t="s">
        <v>85</v>
      </c>
      <c r="C343" s="1009"/>
      <c r="D343" s="945"/>
      <c r="E343" s="945"/>
      <c r="F343" s="1010"/>
      <c r="G343" s="1011">
        <f>G22+G56+G317+G339</f>
        <v>120.5</v>
      </c>
      <c r="H343" s="1020">
        <f>G343*30</f>
        <v>3615</v>
      </c>
      <c r="I343" s="1021"/>
      <c r="J343" s="1022"/>
      <c r="K343" s="1022"/>
      <c r="L343" s="1022"/>
      <c r="M343" s="1023"/>
      <c r="N343" s="1009"/>
      <c r="O343" s="2594"/>
      <c r="P343" s="2595"/>
      <c r="Q343" s="948"/>
      <c r="R343" s="3216"/>
      <c r="S343" s="3217"/>
      <c r="T343" s="949"/>
      <c r="U343" s="954"/>
      <c r="V343" s="955"/>
    </row>
    <row r="344" spans="1:22" ht="16.5" thickBot="1">
      <c r="A344" s="1024"/>
      <c r="B344" s="1025"/>
      <c r="C344" s="1026"/>
      <c r="D344" s="1026"/>
      <c r="E344" s="1026"/>
      <c r="F344" s="1027"/>
      <c r="G344" s="1028"/>
      <c r="H344" s="1029"/>
      <c r="I344" s="1030"/>
      <c r="J344" s="1030"/>
      <c r="K344" s="1030"/>
      <c r="L344" s="1030"/>
      <c r="M344" s="1031"/>
      <c r="N344" s="1032"/>
      <c r="O344" s="2594"/>
      <c r="P344" s="2595"/>
      <c r="Q344" s="1033"/>
      <c r="R344" s="2588"/>
      <c r="S344" s="2589"/>
      <c r="T344" s="1034"/>
      <c r="U344" s="1035"/>
      <c r="V344" s="1036"/>
    </row>
    <row r="345" spans="1:22" ht="16.5" thickBot="1">
      <c r="A345" s="3154" t="s">
        <v>171</v>
      </c>
      <c r="B345" s="3155"/>
      <c r="C345" s="3155"/>
      <c r="D345" s="3155"/>
      <c r="E345" s="3155"/>
      <c r="F345" s="3155"/>
      <c r="G345" s="3155"/>
      <c r="H345" s="3155"/>
      <c r="I345" s="3155"/>
      <c r="J345" s="3155"/>
      <c r="K345" s="3155"/>
      <c r="L345" s="3155"/>
      <c r="M345" s="3156"/>
      <c r="N345" s="1037" t="s">
        <v>468</v>
      </c>
      <c r="O345" s="1037"/>
      <c r="P345" s="889" t="s">
        <v>484</v>
      </c>
      <c r="Q345" s="889" t="s">
        <v>485</v>
      </c>
      <c r="R345" s="889"/>
      <c r="S345" s="889" t="s">
        <v>485</v>
      </c>
      <c r="T345" s="889" t="s">
        <v>485</v>
      </c>
      <c r="U345" s="889" t="s">
        <v>483</v>
      </c>
      <c r="V345" s="888"/>
    </row>
    <row r="346" spans="1:22" ht="15.75">
      <c r="A346" s="2888" t="s">
        <v>170</v>
      </c>
      <c r="B346" s="2889"/>
      <c r="C346" s="2889"/>
      <c r="D346" s="2889"/>
      <c r="E346" s="2889"/>
      <c r="F346" s="2889"/>
      <c r="G346" s="2889"/>
      <c r="H346" s="2889"/>
      <c r="I346" s="2889"/>
      <c r="J346" s="2889"/>
      <c r="K346" s="2889"/>
      <c r="L346" s="2889"/>
      <c r="M346" s="2890"/>
      <c r="N346" s="830">
        <v>4</v>
      </c>
      <c r="O346" s="830"/>
      <c r="P346" s="1038">
        <v>4</v>
      </c>
      <c r="Q346" s="1038">
        <v>5</v>
      </c>
      <c r="R346" s="1038"/>
      <c r="S346" s="1038">
        <v>4</v>
      </c>
      <c r="T346" s="1038">
        <v>4</v>
      </c>
      <c r="U346" s="1038">
        <v>1</v>
      </c>
      <c r="V346" s="1038"/>
    </row>
    <row r="347" spans="1:22" ht="15.75">
      <c r="A347" s="2891" t="s">
        <v>34</v>
      </c>
      <c r="B347" s="2892"/>
      <c r="C347" s="2892"/>
      <c r="D347" s="2892"/>
      <c r="E347" s="2892"/>
      <c r="F347" s="2892"/>
      <c r="G347" s="2892"/>
      <c r="H347" s="2892"/>
      <c r="I347" s="2892"/>
      <c r="J347" s="2892"/>
      <c r="K347" s="2892"/>
      <c r="L347" s="2892"/>
      <c r="M347" s="2893"/>
      <c r="N347" s="756">
        <v>2</v>
      </c>
      <c r="O347" s="756"/>
      <c r="P347" s="940">
        <v>1</v>
      </c>
      <c r="Q347" s="940">
        <v>1</v>
      </c>
      <c r="R347" s="940"/>
      <c r="S347" s="940">
        <v>1</v>
      </c>
      <c r="T347" s="940">
        <v>3</v>
      </c>
      <c r="U347" s="940">
        <v>3</v>
      </c>
      <c r="V347" s="940">
        <v>1</v>
      </c>
    </row>
    <row r="348" spans="1:22" ht="15.75">
      <c r="A348" s="2891" t="s">
        <v>35</v>
      </c>
      <c r="B348" s="2892"/>
      <c r="C348" s="2892"/>
      <c r="D348" s="2892"/>
      <c r="E348" s="2892"/>
      <c r="F348" s="2892"/>
      <c r="G348" s="2892"/>
      <c r="H348" s="2892"/>
      <c r="I348" s="2892"/>
      <c r="J348" s="2892"/>
      <c r="K348" s="2892"/>
      <c r="L348" s="2892"/>
      <c r="M348" s="2893"/>
      <c r="N348" s="940"/>
      <c r="O348" s="940"/>
      <c r="P348" s="940"/>
      <c r="Q348" s="940"/>
      <c r="R348" s="940"/>
      <c r="S348" s="940">
        <v>2</v>
      </c>
      <c r="T348" s="940"/>
      <c r="U348" s="940">
        <v>1</v>
      </c>
      <c r="V348" s="940"/>
    </row>
    <row r="349" spans="1:22" ht="15.75">
      <c r="A349" s="2894" t="s">
        <v>38</v>
      </c>
      <c r="B349" s="2895"/>
      <c r="C349" s="2895"/>
      <c r="D349" s="2895"/>
      <c r="E349" s="2895"/>
      <c r="F349" s="2895"/>
      <c r="G349" s="2895"/>
      <c r="H349" s="2895"/>
      <c r="I349" s="2895"/>
      <c r="J349" s="2895"/>
      <c r="K349" s="2895"/>
      <c r="L349" s="2895"/>
      <c r="M349" s="2896"/>
      <c r="N349" s="940"/>
      <c r="O349" s="940"/>
      <c r="P349" s="940"/>
      <c r="Q349" s="940"/>
      <c r="R349" s="940"/>
      <c r="S349" s="940"/>
      <c r="T349" s="940"/>
      <c r="U349" s="940"/>
      <c r="V349" s="940"/>
    </row>
    <row r="350" spans="1:22" ht="15.75">
      <c r="A350" s="2897" t="s">
        <v>48</v>
      </c>
      <c r="B350" s="2897"/>
      <c r="C350" s="2897"/>
      <c r="D350" s="2897"/>
      <c r="E350" s="2897"/>
      <c r="F350" s="2897"/>
      <c r="G350" s="2897"/>
      <c r="H350" s="2897"/>
      <c r="I350" s="2897"/>
      <c r="J350" s="2897"/>
      <c r="K350" s="2897"/>
      <c r="L350" s="2897"/>
      <c r="M350" s="2897"/>
      <c r="N350" s="2873" t="s">
        <v>132</v>
      </c>
      <c r="O350" s="2880"/>
      <c r="P350" s="2874"/>
      <c r="Q350" s="2873" t="s">
        <v>132</v>
      </c>
      <c r="R350" s="2880"/>
      <c r="S350" s="2874"/>
      <c r="T350" s="2873" t="s">
        <v>86</v>
      </c>
      <c r="U350" s="2880"/>
      <c r="V350" s="2874"/>
    </row>
    <row r="351" spans="1:22" ht="16.5" thickBot="1">
      <c r="A351" s="3157"/>
      <c r="B351" s="3158"/>
      <c r="C351" s="3158"/>
      <c r="D351" s="3158"/>
      <c r="E351" s="3158"/>
      <c r="F351" s="3158"/>
      <c r="G351" s="3158"/>
      <c r="H351" s="3158"/>
      <c r="I351" s="3158"/>
      <c r="J351" s="3158"/>
      <c r="K351" s="3158"/>
      <c r="L351" s="3158"/>
      <c r="M351" s="3158"/>
      <c r="N351" s="3158"/>
      <c r="O351" s="3158"/>
      <c r="P351" s="3158"/>
      <c r="Q351" s="3158"/>
      <c r="R351" s="3158"/>
      <c r="S351" s="3158"/>
      <c r="T351" s="3158"/>
      <c r="U351" s="3158"/>
      <c r="V351" s="3159"/>
    </row>
    <row r="352" spans="1:22" ht="16.5" thickBot="1">
      <c r="A352" s="3160" t="s">
        <v>261</v>
      </c>
      <c r="B352" s="3155"/>
      <c r="C352" s="3155"/>
      <c r="D352" s="3155"/>
      <c r="E352" s="3155"/>
      <c r="F352" s="3155"/>
      <c r="G352" s="3155"/>
      <c r="H352" s="3155"/>
      <c r="I352" s="3155"/>
      <c r="J352" s="3155"/>
      <c r="K352" s="3155"/>
      <c r="L352" s="3155"/>
      <c r="M352" s="3161"/>
      <c r="N352" s="1037" t="s">
        <v>468</v>
      </c>
      <c r="O352" s="1037"/>
      <c r="P352" s="889" t="s">
        <v>484</v>
      </c>
      <c r="Q352" s="1039" t="s">
        <v>490</v>
      </c>
      <c r="R352" s="889"/>
      <c r="S352" s="1040" t="s">
        <v>490</v>
      </c>
      <c r="T352" s="1041" t="s">
        <v>495</v>
      </c>
      <c r="U352" s="1042" t="s">
        <v>490</v>
      </c>
      <c r="V352" s="1043"/>
    </row>
    <row r="353" spans="1:22" ht="15.75">
      <c r="A353" s="3164" t="s">
        <v>170</v>
      </c>
      <c r="B353" s="3165"/>
      <c r="C353" s="3165"/>
      <c r="D353" s="3165"/>
      <c r="E353" s="3165"/>
      <c r="F353" s="3165"/>
      <c r="G353" s="3165"/>
      <c r="H353" s="3165"/>
      <c r="I353" s="3165"/>
      <c r="J353" s="3165"/>
      <c r="K353" s="3165"/>
      <c r="L353" s="3165"/>
      <c r="M353" s="3166"/>
      <c r="N353" s="1044">
        <f>COUNTIF($C11:$C90,N$5)+COUNTIF($C96:$C97,N$5)+COUNTIF($C173:$C216,N$5)+COUNTIF($C328:$C330,N$5)</f>
        <v>5</v>
      </c>
      <c r="O353" s="1045">
        <f>COUNTIF($C11:$C90,O$5)+COUNTIF($C96:$C97,O$5)+COUNTIF($C173:$C216,O$5)+COUNTIF($C328:$C330,O$5)</f>
        <v>3</v>
      </c>
      <c r="P353" s="1046">
        <f aca="true" t="shared" si="23" ref="P353:V353">COUNTIF($C11:$C90,P$5)+COUNTIF($C96:$C97,P$5)+COUNTIF($C173:$C216,P$5)+COUNTIF($C328:$C330,P$5)</f>
        <v>0</v>
      </c>
      <c r="Q353" s="1044">
        <f t="shared" si="23"/>
        <v>5</v>
      </c>
      <c r="R353" s="1045">
        <f t="shared" si="23"/>
        <v>3</v>
      </c>
      <c r="S353" s="1046">
        <f t="shared" si="23"/>
        <v>0</v>
      </c>
      <c r="T353" s="1044">
        <f t="shared" si="23"/>
        <v>4</v>
      </c>
      <c r="U353" s="1045">
        <f t="shared" si="23"/>
        <v>0</v>
      </c>
      <c r="V353" s="1047">
        <f t="shared" si="23"/>
        <v>1</v>
      </c>
    </row>
    <row r="354" spans="1:22" ht="15.75">
      <c r="A354" s="2849" t="s">
        <v>34</v>
      </c>
      <c r="B354" s="2850"/>
      <c r="C354" s="2850"/>
      <c r="D354" s="2850"/>
      <c r="E354" s="2850"/>
      <c r="F354" s="2850"/>
      <c r="G354" s="2850"/>
      <c r="H354" s="2850"/>
      <c r="I354" s="2850"/>
      <c r="J354" s="2850"/>
      <c r="K354" s="2850"/>
      <c r="L354" s="2850"/>
      <c r="M354" s="2851"/>
      <c r="N354" s="1048">
        <f aca="true" t="shared" si="24" ref="N354:U354">COUNTIF($D11:$D90,N$5)+COUNTIF($D96:$D97,N$5)+COUNTIF($D173:$D216,N$5)+COUNTIF($D328:$D330,N$5)</f>
        <v>1</v>
      </c>
      <c r="O354" s="940">
        <f t="shared" si="24"/>
        <v>1</v>
      </c>
      <c r="P354" s="1049">
        <f t="shared" si="24"/>
        <v>0</v>
      </c>
      <c r="Q354" s="1048">
        <f t="shared" si="24"/>
        <v>1</v>
      </c>
      <c r="R354" s="940">
        <f t="shared" si="24"/>
        <v>5</v>
      </c>
      <c r="S354" s="1049">
        <f t="shared" si="24"/>
        <v>0</v>
      </c>
      <c r="T354" s="1048">
        <f t="shared" si="24"/>
        <v>2</v>
      </c>
      <c r="U354" s="940">
        <f t="shared" si="24"/>
        <v>0</v>
      </c>
      <c r="V354" s="1049">
        <f>COUNTIF($D11:$D90,V$5)+COUNTIF($D96:$D97,V$5)+COUNTIF($D173:$D216,V$5)+COUNTIF($D328:$D330,V$5)-2</f>
        <v>-1</v>
      </c>
    </row>
    <row r="355" spans="1:22" ht="15.75">
      <c r="A355" s="2849" t="s">
        <v>233</v>
      </c>
      <c r="B355" s="2850"/>
      <c r="C355" s="2850"/>
      <c r="D355" s="2850"/>
      <c r="E355" s="2850"/>
      <c r="F355" s="2850"/>
      <c r="G355" s="2850"/>
      <c r="H355" s="2850"/>
      <c r="I355" s="2850"/>
      <c r="J355" s="2850"/>
      <c r="K355" s="2850"/>
      <c r="L355" s="2850"/>
      <c r="M355" s="2851"/>
      <c r="N355" s="1048">
        <f aca="true" t="shared" si="25" ref="N355:V355">COUNTIF($E11:$E90,N$5)+COUNTIF($E96:$E97,N$5)+COUNTIF($E173:$E216,N$5)+COUNTIF($E328:$E330,N$5)</f>
        <v>0</v>
      </c>
      <c r="O355" s="940">
        <f t="shared" si="25"/>
        <v>0</v>
      </c>
      <c r="P355" s="1049">
        <f t="shared" si="25"/>
        <v>0</v>
      </c>
      <c r="Q355" s="1048">
        <f t="shared" si="25"/>
        <v>0</v>
      </c>
      <c r="R355" s="940">
        <f t="shared" si="25"/>
        <v>1</v>
      </c>
      <c r="S355" s="1049">
        <f t="shared" si="25"/>
        <v>0</v>
      </c>
      <c r="T355" s="1048">
        <f t="shared" si="25"/>
        <v>0</v>
      </c>
      <c r="U355" s="940">
        <f t="shared" si="25"/>
        <v>0</v>
      </c>
      <c r="V355" s="1049">
        <f t="shared" si="25"/>
        <v>0</v>
      </c>
    </row>
    <row r="356" spans="1:22" ht="16.5" thickBot="1">
      <c r="A356" s="2903" t="s">
        <v>232</v>
      </c>
      <c r="B356" s="2904"/>
      <c r="C356" s="2904"/>
      <c r="D356" s="2904"/>
      <c r="E356" s="2904"/>
      <c r="F356" s="2904"/>
      <c r="G356" s="2904"/>
      <c r="H356" s="2904"/>
      <c r="I356" s="2904"/>
      <c r="J356" s="2904"/>
      <c r="K356" s="2904"/>
      <c r="L356" s="2904"/>
      <c r="M356" s="2905"/>
      <c r="N356" s="1050">
        <f aca="true" t="shared" si="26" ref="N356:V356">COUNTIF($F11:$F90,N$5)+COUNTIF($F96:$F97,N$5)+COUNTIF($F173:$F216,N$5)+COUNTIF($F328:$F330,N$5)</f>
        <v>0</v>
      </c>
      <c r="O356" s="1051">
        <f t="shared" si="26"/>
        <v>0</v>
      </c>
      <c r="P356" s="1052">
        <f t="shared" si="26"/>
        <v>0</v>
      </c>
      <c r="Q356" s="1050">
        <f t="shared" si="26"/>
        <v>0</v>
      </c>
      <c r="R356" s="1051">
        <f t="shared" si="26"/>
        <v>0</v>
      </c>
      <c r="S356" s="1052">
        <f t="shared" si="26"/>
        <v>0</v>
      </c>
      <c r="T356" s="1050">
        <f t="shared" si="26"/>
        <v>1</v>
      </c>
      <c r="U356" s="1051">
        <f t="shared" si="26"/>
        <v>0</v>
      </c>
      <c r="V356" s="1052">
        <f t="shared" si="26"/>
        <v>0</v>
      </c>
    </row>
    <row r="357" spans="1:22" ht="16.5" thickBot="1">
      <c r="A357" s="3170" t="s">
        <v>48</v>
      </c>
      <c r="B357" s="3171"/>
      <c r="C357" s="3171"/>
      <c r="D357" s="3171"/>
      <c r="E357" s="3171"/>
      <c r="F357" s="3171"/>
      <c r="G357" s="3171"/>
      <c r="H357" s="3171"/>
      <c r="I357" s="3171"/>
      <c r="J357" s="3171"/>
      <c r="K357" s="3171"/>
      <c r="L357" s="3171"/>
      <c r="M357" s="3172"/>
      <c r="N357" s="2772" t="s">
        <v>132</v>
      </c>
      <c r="O357" s="2773"/>
      <c r="P357" s="2774"/>
      <c r="Q357" s="2772" t="s">
        <v>132</v>
      </c>
      <c r="R357" s="2773"/>
      <c r="S357" s="2774"/>
      <c r="T357" s="2772" t="s">
        <v>86</v>
      </c>
      <c r="U357" s="2773"/>
      <c r="V357" s="2774"/>
    </row>
    <row r="358" spans="1:22" ht="16.5" thickBot="1">
      <c r="A358" s="3176"/>
      <c r="B358" s="3177"/>
      <c r="C358" s="3177"/>
      <c r="D358" s="3177"/>
      <c r="E358" s="3177"/>
      <c r="F358" s="3177"/>
      <c r="G358" s="3177"/>
      <c r="H358" s="3177"/>
      <c r="I358" s="3177"/>
      <c r="J358" s="3177"/>
      <c r="K358" s="3177"/>
      <c r="L358" s="3177"/>
      <c r="M358" s="3177"/>
      <c r="N358" s="3177"/>
      <c r="O358" s="3177"/>
      <c r="P358" s="3177"/>
      <c r="Q358" s="3177"/>
      <c r="R358" s="3177"/>
      <c r="S358" s="3177"/>
      <c r="T358" s="3177"/>
      <c r="U358" s="3177"/>
      <c r="V358" s="3178"/>
    </row>
    <row r="359" spans="1:22" ht="16.5" thickBot="1">
      <c r="A359" s="3179" t="s">
        <v>414</v>
      </c>
      <c r="B359" s="3180"/>
      <c r="C359" s="3180"/>
      <c r="D359" s="3180"/>
      <c r="E359" s="3180"/>
      <c r="F359" s="3180"/>
      <c r="G359" s="3180"/>
      <c r="H359" s="3180"/>
      <c r="I359" s="3180"/>
      <c r="J359" s="3180"/>
      <c r="K359" s="3180"/>
      <c r="L359" s="3180"/>
      <c r="M359" s="3181"/>
      <c r="N359" s="1037" t="s">
        <v>468</v>
      </c>
      <c r="O359" s="1053"/>
      <c r="P359" s="889" t="s">
        <v>484</v>
      </c>
      <c r="Q359" s="1054" t="s">
        <v>489</v>
      </c>
      <c r="R359" s="1055"/>
      <c r="S359" s="1056" t="s">
        <v>493</v>
      </c>
      <c r="T359" s="1054" t="s">
        <v>494</v>
      </c>
      <c r="U359" s="1057" t="s">
        <v>496</v>
      </c>
      <c r="V359" s="1058"/>
    </row>
    <row r="360" spans="1:22" ht="15.75">
      <c r="A360" s="3182" t="s">
        <v>170</v>
      </c>
      <c r="B360" s="3183"/>
      <c r="C360" s="3183"/>
      <c r="D360" s="3183"/>
      <c r="E360" s="3183"/>
      <c r="F360" s="3183"/>
      <c r="G360" s="3183"/>
      <c r="H360" s="3183"/>
      <c r="I360" s="3183"/>
      <c r="J360" s="3183"/>
      <c r="K360" s="3183"/>
      <c r="L360" s="3183"/>
      <c r="M360" s="3184"/>
      <c r="N360" s="1059">
        <f>COUNTIF($C16:$C63,N$5)+COUNTIF($C100:$C104,N$5)+COUNTIF($C188:$C318,N$5)</f>
        <v>7</v>
      </c>
      <c r="O360" s="1060">
        <f>COUNTIF($C16:$C63,O$5)+COUNTIF($C100:$C104,O$5)+COUNTIF($C188:$C318,O$5)</f>
        <v>2</v>
      </c>
      <c r="P360" s="1061">
        <v>4</v>
      </c>
      <c r="Q360" s="1059">
        <v>2</v>
      </c>
      <c r="R360" s="1060"/>
      <c r="S360" s="1061">
        <v>2</v>
      </c>
      <c r="T360" s="1059">
        <v>4</v>
      </c>
      <c r="U360" s="1062">
        <v>3</v>
      </c>
      <c r="V360" s="1063"/>
    </row>
    <row r="361" spans="1:22" ht="15.75">
      <c r="A361" s="3187" t="s">
        <v>34</v>
      </c>
      <c r="B361" s="3188"/>
      <c r="C361" s="3188"/>
      <c r="D361" s="3188"/>
      <c r="E361" s="3188"/>
      <c r="F361" s="3188"/>
      <c r="G361" s="3188"/>
      <c r="H361" s="3188"/>
      <c r="I361" s="3188"/>
      <c r="J361" s="3188"/>
      <c r="K361" s="3188"/>
      <c r="L361" s="3188"/>
      <c r="M361" s="3189"/>
      <c r="N361" s="1064">
        <f>COUNTIF($D16:$D63,N$5)+COUNTIF($D100:$D104,N$5)+COUNTIF($D188:$D318,N$5)</f>
        <v>2</v>
      </c>
      <c r="O361" s="1065">
        <f>COUNTIF($D16:$D63,O$5)+COUNTIF($D100:$D104,O$5)+COUNTIF($D188:$D318,O$5)</f>
        <v>1</v>
      </c>
      <c r="P361" s="1066">
        <v>1</v>
      </c>
      <c r="Q361" s="1064">
        <v>4</v>
      </c>
      <c r="R361" s="1065">
        <f>COUNTIF($D16:$D63,R$5)+COUNTIF($D100:$D104,R$5)+COUNTIF($D188:$D318,R$5)</f>
        <v>4</v>
      </c>
      <c r="S361" s="1066">
        <v>2</v>
      </c>
      <c r="T361" s="1064">
        <v>4</v>
      </c>
      <c r="U361" s="1067">
        <v>3</v>
      </c>
      <c r="V361" s="1066">
        <v>1</v>
      </c>
    </row>
    <row r="362" spans="1:22" ht="15.75">
      <c r="A362" s="3187" t="s">
        <v>233</v>
      </c>
      <c r="B362" s="3188"/>
      <c r="C362" s="3188"/>
      <c r="D362" s="3188"/>
      <c r="E362" s="3188"/>
      <c r="F362" s="3188"/>
      <c r="G362" s="3188"/>
      <c r="H362" s="3188"/>
      <c r="I362" s="3188"/>
      <c r="J362" s="3188"/>
      <c r="K362" s="3188"/>
      <c r="L362" s="3188"/>
      <c r="M362" s="3189"/>
      <c r="N362" s="1068">
        <f>COUNTIF($E16:$E63,N$5)+COUNTIF($E100:$E104,N$5)+COUNTIF($E188:$E318,N$5)</f>
        <v>0</v>
      </c>
      <c r="O362" s="1065">
        <f>COUNTIF($E16:$E63,O$5)+COUNTIF($E100:$E104,O$5)+COUNTIF($E188:$E318,O$5)</f>
        <v>0</v>
      </c>
      <c r="P362" s="1069">
        <f>COUNTIF($E16:$E63,P$5)+COUNTIF($E100:$E104,P$5)+COUNTIF($E188:$E318,P$5)</f>
        <v>14</v>
      </c>
      <c r="Q362" s="1068">
        <f>COUNTIF($E16:$E63,Q$5)+COUNTIF($E100:$E104,Q$5)+COUNTIF($E188:$E318,Q$5)</f>
        <v>1</v>
      </c>
      <c r="R362" s="1065">
        <f>COUNTIF($E16:$E63,R$5)+COUNTIF($E100:$E104,R$5)+COUNTIF($E188:$E318,R$5)</f>
        <v>0</v>
      </c>
      <c r="S362" s="1066">
        <v>1</v>
      </c>
      <c r="T362" s="1064">
        <f>COUNTIF($E16:$E63,T$5)+COUNTIF($E100:$E104,T$5)+COUNTIF($E188:$E318,T$5)</f>
        <v>1</v>
      </c>
      <c r="U362" s="1067"/>
      <c r="V362" s="1069">
        <f>COUNTIF($E16:$E63,V$5)+COUNTIF($E100:$E104,V$5)+COUNTIF($E188:$E318,V$5)</f>
        <v>0</v>
      </c>
    </row>
    <row r="363" spans="1:22" ht="15.75">
      <c r="A363" s="3194" t="s">
        <v>232</v>
      </c>
      <c r="B363" s="3195"/>
      <c r="C363" s="3195"/>
      <c r="D363" s="3195"/>
      <c r="E363" s="3195"/>
      <c r="F363" s="3195"/>
      <c r="G363" s="3195"/>
      <c r="H363" s="3195"/>
      <c r="I363" s="3195"/>
      <c r="J363" s="3195"/>
      <c r="K363" s="3195"/>
      <c r="L363" s="3195"/>
      <c r="M363" s="3196"/>
      <c r="N363" s="1068">
        <f>COUNTIF($F16:$F63,N$5)+COUNTIF($F100:$F104,N$5)+COUNTIF($F188:$F318,N$5)</f>
        <v>0</v>
      </c>
      <c r="O363" s="1065">
        <f>COUNTIF($F16:$F63,O$5)+COUNTIF($F100:$F104,O$5)+COUNTIF($F188:$F318,O$5)</f>
        <v>0</v>
      </c>
      <c r="P363" s="1069">
        <f>COUNTIF($F16:$F63,P$5)+COUNTIF($F100:$F104,P$5)+COUNTIF($F188:$F318,P$5)</f>
        <v>0</v>
      </c>
      <c r="Q363" s="1068">
        <f>COUNTIF($F16:$F63,Q$5)+COUNTIF($F100:$F104,Q$5)+COUNTIF($F188:$F318,Q$5)</f>
        <v>0</v>
      </c>
      <c r="R363" s="1065">
        <f>COUNTIF($F16:$F63,R$5)+COUNTIF($F100:$F104,R$5)+COUNTIF($F188:$F318,R$5)</f>
        <v>0</v>
      </c>
      <c r="S363" s="1066">
        <v>1</v>
      </c>
      <c r="T363" s="1064">
        <f>COUNTIF($F16:$F63,T$5)+COUNTIF($F100:$F104,T$5)+COUNTIF($F188:$F318,T$5)</f>
        <v>1</v>
      </c>
      <c r="U363" s="1067">
        <v>2</v>
      </c>
      <c r="V363" s="1069">
        <f>COUNTIF($F16:$F63,V$5)+COUNTIF($F100:$F104,V$5)+COUNTIF($F188:$F318,V$5)</f>
        <v>0</v>
      </c>
    </row>
    <row r="364" spans="1:22" ht="16.5" thickBot="1">
      <c r="A364" s="3197" t="s">
        <v>48</v>
      </c>
      <c r="B364" s="3198"/>
      <c r="C364" s="3198"/>
      <c r="D364" s="3198"/>
      <c r="E364" s="3198"/>
      <c r="F364" s="3198"/>
      <c r="G364" s="3198"/>
      <c r="H364" s="3198"/>
      <c r="I364" s="3198"/>
      <c r="J364" s="3198"/>
      <c r="K364" s="3198"/>
      <c r="L364" s="3198"/>
      <c r="M364" s="3199"/>
      <c r="N364" s="2772" t="s">
        <v>132</v>
      </c>
      <c r="O364" s="2773"/>
      <c r="P364" s="2774"/>
      <c r="Q364" s="2772" t="s">
        <v>132</v>
      </c>
      <c r="R364" s="2773"/>
      <c r="S364" s="2774"/>
      <c r="T364" s="2772" t="s">
        <v>86</v>
      </c>
      <c r="U364" s="2773"/>
      <c r="V364" s="2774"/>
    </row>
    <row r="365" spans="1:22" ht="15.75">
      <c r="A365" s="1070"/>
      <c r="B365" s="1070"/>
      <c r="C365" s="1070"/>
      <c r="D365" s="1070"/>
      <c r="E365" s="1070"/>
      <c r="F365" s="1070"/>
      <c r="G365" s="1070"/>
      <c r="H365" s="1070"/>
      <c r="I365" s="1070"/>
      <c r="J365" s="1070"/>
      <c r="K365" s="1070"/>
      <c r="L365" s="1070"/>
      <c r="M365" s="1070"/>
      <c r="N365" s="1070"/>
      <c r="O365" s="1070"/>
      <c r="P365" s="1070"/>
      <c r="Q365" s="1070"/>
      <c r="R365" s="1070"/>
      <c r="S365" s="1070"/>
      <c r="T365" s="1070"/>
      <c r="U365" s="1070"/>
      <c r="V365" s="1070"/>
    </row>
    <row r="366" spans="1:22" ht="15.75">
      <c r="A366" s="430"/>
      <c r="B366" s="430"/>
      <c r="C366" s="430"/>
      <c r="D366" s="430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  <c r="Q366" s="430"/>
      <c r="R366" s="430"/>
      <c r="S366" s="430"/>
      <c r="T366" s="430"/>
      <c r="U366" s="430"/>
      <c r="V366" s="430"/>
    </row>
    <row r="367" spans="1:22" ht="15.75">
      <c r="A367" s="430"/>
      <c r="B367" s="430"/>
      <c r="C367" s="430"/>
      <c r="D367" s="430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  <c r="Q367" s="430"/>
      <c r="R367" s="430"/>
      <c r="S367" s="430"/>
      <c r="T367" s="430"/>
      <c r="U367" s="430"/>
      <c r="V367" s="430"/>
    </row>
    <row r="368" spans="1:22" ht="15.75">
      <c r="A368" s="430"/>
      <c r="B368" s="430"/>
      <c r="C368" s="430"/>
      <c r="D368" s="430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  <c r="Q368" s="430"/>
      <c r="R368" s="430"/>
      <c r="S368" s="430"/>
      <c r="T368" s="430"/>
      <c r="U368" s="430"/>
      <c r="V368" s="430"/>
    </row>
    <row r="369" spans="1:22" ht="15.75">
      <c r="A369" s="430"/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  <c r="Q369" s="430"/>
      <c r="R369" s="430"/>
      <c r="S369" s="430"/>
      <c r="T369" s="430"/>
      <c r="U369" s="430"/>
      <c r="V369" s="430"/>
    </row>
    <row r="370" spans="1:22" ht="15.75">
      <c r="A370" s="430"/>
      <c r="B370" s="430"/>
      <c r="C370" s="430"/>
      <c r="D370" s="430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  <c r="Q370" s="430"/>
      <c r="R370" s="430"/>
      <c r="S370" s="430"/>
      <c r="T370" s="430"/>
      <c r="U370" s="430"/>
      <c r="V370" s="430"/>
    </row>
    <row r="371" spans="1:22" ht="11.25" customHeight="1">
      <c r="A371" s="128"/>
      <c r="B371" s="129"/>
      <c r="C371" s="130"/>
      <c r="D371" s="130"/>
      <c r="E371" s="130"/>
      <c r="F371" s="129"/>
      <c r="G371" s="129"/>
      <c r="H371" s="129"/>
      <c r="I371" s="129"/>
      <c r="J371" s="131"/>
      <c r="K371" s="130"/>
      <c r="L371" s="132"/>
      <c r="M371" s="133"/>
      <c r="N371" s="133"/>
      <c r="O371" s="133"/>
      <c r="P371" s="134"/>
      <c r="Q371" s="134"/>
      <c r="R371" s="134"/>
      <c r="S371" s="135"/>
      <c r="T371" s="135"/>
      <c r="U371" s="135"/>
      <c r="V371" s="135"/>
    </row>
    <row r="372" spans="1:22" ht="14.25" customHeight="1">
      <c r="A372" s="128"/>
      <c r="B372" s="146" t="s">
        <v>262</v>
      </c>
      <c r="C372" s="130"/>
      <c r="D372" s="2866" t="s">
        <v>321</v>
      </c>
      <c r="E372" s="3200"/>
      <c r="F372" s="3200"/>
      <c r="G372" s="3200"/>
      <c r="H372" s="3200"/>
      <c r="I372" s="129"/>
      <c r="J372" s="131"/>
      <c r="K372" s="130"/>
      <c r="L372" s="132"/>
      <c r="M372" s="133"/>
      <c r="N372" s="133"/>
      <c r="O372" s="133"/>
      <c r="P372" s="134"/>
      <c r="Q372" s="134"/>
      <c r="R372" s="134"/>
      <c r="S372" s="135"/>
      <c r="T372" s="135"/>
      <c r="U372" s="135"/>
      <c r="V372" s="135"/>
    </row>
    <row r="373" spans="1:22" ht="15.75">
      <c r="A373" s="128"/>
      <c r="B373" s="147" t="s">
        <v>271</v>
      </c>
      <c r="C373" s="136"/>
      <c r="D373" s="2817" t="s">
        <v>272</v>
      </c>
      <c r="E373" s="2818"/>
      <c r="F373" s="2818"/>
      <c r="G373" s="2530"/>
      <c r="H373" s="2877"/>
      <c r="I373" s="2878"/>
      <c r="J373" s="2878"/>
      <c r="K373" s="130"/>
      <c r="L373" s="132"/>
      <c r="M373" s="133"/>
      <c r="N373" s="133"/>
      <c r="O373" s="133"/>
      <c r="P373" s="134"/>
      <c r="Q373" s="134"/>
      <c r="R373" s="134"/>
      <c r="S373" s="135"/>
      <c r="T373" s="135"/>
      <c r="U373" s="135"/>
      <c r="V373" s="135"/>
    </row>
    <row r="374" spans="1:22" ht="15.75">
      <c r="A374" s="128"/>
      <c r="B374" s="147" t="s">
        <v>273</v>
      </c>
      <c r="C374" s="136"/>
      <c r="D374" s="2817" t="s">
        <v>274</v>
      </c>
      <c r="E374" s="2818"/>
      <c r="F374" s="2818"/>
      <c r="G374" s="2530"/>
      <c r="H374" s="136"/>
      <c r="I374" s="384"/>
      <c r="J374" s="384"/>
      <c r="K374" s="130"/>
      <c r="L374" s="132"/>
      <c r="M374" s="133"/>
      <c r="N374" s="133"/>
      <c r="O374" s="133"/>
      <c r="P374" s="134"/>
      <c r="Q374" s="134"/>
      <c r="R374" s="134"/>
      <c r="S374" s="135"/>
      <c r="T374" s="135"/>
      <c r="U374" s="135"/>
      <c r="V374" s="135"/>
    </row>
    <row r="375" spans="2:8" ht="15.75">
      <c r="B375" s="147" t="s">
        <v>503</v>
      </c>
      <c r="D375" s="2866" t="s">
        <v>504</v>
      </c>
      <c r="E375" s="3200"/>
      <c r="F375" s="3200"/>
      <c r="G375" s="3200"/>
      <c r="H375" s="3200"/>
    </row>
    <row r="376" spans="1:22" ht="15" customHeight="1">
      <c r="A376" s="128"/>
      <c r="B376" s="147"/>
      <c r="C376" s="136"/>
      <c r="D376" s="136"/>
      <c r="E376" s="147"/>
      <c r="F376" s="154"/>
      <c r="G376" s="154"/>
      <c r="H376" s="154"/>
      <c r="I376" s="154"/>
      <c r="J376" s="136"/>
      <c r="K376" s="130"/>
      <c r="L376" s="132"/>
      <c r="M376" s="133"/>
      <c r="N376" s="133"/>
      <c r="O376" s="133"/>
      <c r="P376" s="134"/>
      <c r="Q376" s="134"/>
      <c r="R376" s="134"/>
      <c r="S376" s="135"/>
      <c r="T376" s="135"/>
      <c r="U376" s="135"/>
      <c r="V376" s="135"/>
    </row>
    <row r="377" spans="2:19" ht="15.75">
      <c r="B377" s="35"/>
      <c r="C377" s="36"/>
      <c r="D377" s="36"/>
      <c r="E377" s="36"/>
      <c r="F377" s="35"/>
      <c r="G377" s="35"/>
      <c r="H377" s="35"/>
      <c r="I377" s="35"/>
      <c r="J377" s="46"/>
      <c r="K377" s="36"/>
      <c r="L377" s="274"/>
      <c r="M377" s="274"/>
      <c r="N377" s="184"/>
      <c r="O377" s="275"/>
      <c r="P377" s="275"/>
      <c r="Q377" s="275"/>
      <c r="R377" s="184"/>
      <c r="S377" s="276"/>
    </row>
    <row r="378" spans="2:19" ht="15.75">
      <c r="B378" s="35"/>
      <c r="C378" s="36"/>
      <c r="D378" s="36"/>
      <c r="E378" s="36"/>
      <c r="F378" s="35"/>
      <c r="G378" s="35"/>
      <c r="H378" s="35"/>
      <c r="I378" s="35"/>
      <c r="J378" s="46"/>
      <c r="K378" s="36"/>
      <c r="L378" s="274"/>
      <c r="M378" s="274"/>
      <c r="N378" s="184"/>
      <c r="O378" s="275"/>
      <c r="P378" s="277"/>
      <c r="Q378" s="275"/>
      <c r="R378" s="184"/>
      <c r="S378" s="276"/>
    </row>
    <row r="379" spans="2:19" ht="15.75">
      <c r="B379" s="35"/>
      <c r="C379" s="36"/>
      <c r="D379" s="36"/>
      <c r="E379" s="36"/>
      <c r="F379" s="35"/>
      <c r="G379" s="35"/>
      <c r="H379" s="35"/>
      <c r="I379" s="35"/>
      <c r="J379" s="46"/>
      <c r="K379" s="36"/>
      <c r="L379" s="274"/>
      <c r="M379" s="274"/>
      <c r="N379" s="184"/>
      <c r="O379" s="275"/>
      <c r="P379" s="275"/>
      <c r="Q379" s="275"/>
      <c r="R379" s="184"/>
      <c r="S379" s="276"/>
    </row>
    <row r="380" spans="2:19" ht="15.75">
      <c r="B380" s="35"/>
      <c r="C380" s="36"/>
      <c r="D380" s="36"/>
      <c r="E380" s="36"/>
      <c r="F380" s="35"/>
      <c r="G380" s="35"/>
      <c r="H380" s="35"/>
      <c r="I380" s="35"/>
      <c r="J380" s="46"/>
      <c r="K380" s="36"/>
      <c r="L380" s="274"/>
      <c r="M380" s="274"/>
      <c r="N380" s="184"/>
      <c r="O380" s="275"/>
      <c r="P380" s="275"/>
      <c r="Q380" s="275"/>
      <c r="R380" s="184"/>
      <c r="S380" s="276"/>
    </row>
    <row r="381" spans="2:19" ht="15.75">
      <c r="B381" s="35" t="s">
        <v>535</v>
      </c>
      <c r="C381" s="36"/>
      <c r="D381" s="36"/>
      <c r="E381" s="36"/>
      <c r="F381" s="35"/>
      <c r="G381" s="35"/>
      <c r="H381" s="35"/>
      <c r="I381" s="35"/>
      <c r="J381" s="46"/>
      <c r="K381" s="36"/>
      <c r="L381" s="274"/>
      <c r="M381" s="274"/>
      <c r="N381" s="274"/>
      <c r="O381" s="278"/>
      <c r="P381" s="279"/>
      <c r="Q381" s="278"/>
      <c r="R381" s="274"/>
      <c r="S381" s="280"/>
    </row>
    <row r="382" spans="2:18" ht="15.75">
      <c r="B382" s="35"/>
      <c r="C382" s="36"/>
      <c r="D382" s="36"/>
      <c r="E382" s="36"/>
      <c r="F382" s="35"/>
      <c r="G382" s="35"/>
      <c r="H382" s="35"/>
      <c r="I382" s="35"/>
      <c r="J382" s="46"/>
      <c r="K382" s="36"/>
      <c r="L382" s="48"/>
      <c r="M382" s="37"/>
      <c r="N382" s="37"/>
      <c r="O382" s="37"/>
      <c r="P382" s="33"/>
      <c r="Q382" s="33"/>
      <c r="R382" s="33"/>
    </row>
    <row r="383" spans="2:18" ht="15.75">
      <c r="B383" s="35"/>
      <c r="C383" s="2879" t="s">
        <v>30</v>
      </c>
      <c r="D383" s="2879"/>
      <c r="E383" s="2879"/>
      <c r="F383" s="2879"/>
      <c r="G383" s="2879" t="s">
        <v>31</v>
      </c>
      <c r="H383" s="2879"/>
      <c r="I383" s="2879"/>
      <c r="J383" s="2879"/>
      <c r="K383" s="2879" t="s">
        <v>32</v>
      </c>
      <c r="L383" s="2879"/>
      <c r="M383" s="2879"/>
      <c r="N383" s="2879"/>
      <c r="O383" s="37"/>
      <c r="P383" s="33"/>
      <c r="Q383" s="33"/>
      <c r="R383" s="33"/>
    </row>
    <row r="384" spans="2:18" ht="15.75">
      <c r="B384" s="35"/>
      <c r="C384" s="2879" t="s">
        <v>520</v>
      </c>
      <c r="D384" s="2879"/>
      <c r="E384" s="2879" t="s">
        <v>522</v>
      </c>
      <c r="F384" s="2879"/>
      <c r="G384" s="2879" t="s">
        <v>523</v>
      </c>
      <c r="H384" s="2879"/>
      <c r="I384" s="2879" t="s">
        <v>524</v>
      </c>
      <c r="J384" s="2879"/>
      <c r="K384" s="2879" t="s">
        <v>527</v>
      </c>
      <c r="L384" s="2879"/>
      <c r="M384" s="2879" t="s">
        <v>528</v>
      </c>
      <c r="N384" s="2879"/>
      <c r="O384" s="37"/>
      <c r="P384" s="33"/>
      <c r="Q384" s="33"/>
      <c r="R384" s="33"/>
    </row>
    <row r="385" spans="2:18" ht="15.75">
      <c r="B385" s="35"/>
      <c r="C385" s="1430" t="s">
        <v>39</v>
      </c>
      <c r="D385" s="1430" t="s">
        <v>521</v>
      </c>
      <c r="E385" s="1430" t="s">
        <v>39</v>
      </c>
      <c r="F385" s="1430" t="s">
        <v>521</v>
      </c>
      <c r="G385" s="1430" t="s">
        <v>39</v>
      </c>
      <c r="H385" s="1430" t="s">
        <v>521</v>
      </c>
      <c r="I385" s="1430" t="s">
        <v>39</v>
      </c>
      <c r="J385" s="1430" t="s">
        <v>521</v>
      </c>
      <c r="K385" s="1430" t="s">
        <v>39</v>
      </c>
      <c r="L385" s="1430" t="s">
        <v>521</v>
      </c>
      <c r="M385" s="1430" t="s">
        <v>39</v>
      </c>
      <c r="N385" s="1430" t="s">
        <v>521</v>
      </c>
      <c r="O385" s="37"/>
      <c r="P385" s="33"/>
      <c r="Q385" s="33"/>
      <c r="R385" s="33"/>
    </row>
    <row r="386" spans="2:18" ht="15.75">
      <c r="B386" s="1431" t="s">
        <v>157</v>
      </c>
      <c r="C386" s="1432">
        <v>40</v>
      </c>
      <c r="D386" s="1432">
        <v>14</v>
      </c>
      <c r="E386" s="1432">
        <v>16</v>
      </c>
      <c r="F386" s="1431">
        <v>10</v>
      </c>
      <c r="G386" s="1431">
        <v>8</v>
      </c>
      <c r="H386" s="1431">
        <v>2</v>
      </c>
      <c r="I386" s="1431"/>
      <c r="J386" s="1433"/>
      <c r="K386" s="1432">
        <v>8</v>
      </c>
      <c r="L386" s="1434"/>
      <c r="M386" s="1435">
        <v>4</v>
      </c>
      <c r="N386" s="1435"/>
      <c r="O386" s="37">
        <f>SUM(C386:N386)</f>
        <v>102</v>
      </c>
      <c r="P386" s="33"/>
      <c r="Q386" s="33"/>
      <c r="R386" s="33"/>
    </row>
    <row r="387" spans="2:14" ht="15.75">
      <c r="B387" s="29"/>
      <c r="C387" s="1436"/>
      <c r="D387" s="1437"/>
      <c r="E387" s="1437"/>
      <c r="F387" s="1436"/>
      <c r="G387" s="1436"/>
      <c r="H387" s="29"/>
      <c r="I387" s="29"/>
      <c r="J387" s="1438"/>
      <c r="K387" s="29"/>
      <c r="L387" s="1438"/>
      <c r="M387" s="29"/>
      <c r="N387" s="29"/>
    </row>
    <row r="388" spans="2:14" ht="15.75">
      <c r="B388" s="29" t="s">
        <v>162</v>
      </c>
      <c r="C388" s="1436"/>
      <c r="D388" s="1437"/>
      <c r="E388" s="1437"/>
      <c r="F388" s="1436"/>
      <c r="G388" s="1436"/>
      <c r="H388" s="29"/>
      <c r="I388" s="29"/>
      <c r="J388" s="1438"/>
      <c r="K388" s="29"/>
      <c r="L388" s="1438"/>
      <c r="M388" s="29"/>
      <c r="N388" s="29"/>
    </row>
    <row r="389" spans="2:22" ht="15.75">
      <c r="B389" s="29" t="s">
        <v>325</v>
      </c>
      <c r="C389" s="1436"/>
      <c r="D389" s="1437"/>
      <c r="E389" s="1437"/>
      <c r="F389" s="1436"/>
      <c r="G389" s="1436"/>
      <c r="H389" s="29"/>
      <c r="I389" s="29"/>
      <c r="J389" s="1438"/>
      <c r="K389" s="29"/>
      <c r="L389" s="1438"/>
      <c r="M389" s="29"/>
      <c r="N389" s="29"/>
      <c r="Q389" s="33"/>
      <c r="R389" s="33"/>
      <c r="S389" s="33"/>
      <c r="T389" s="33"/>
      <c r="U389" s="33"/>
      <c r="V389" s="33"/>
    </row>
    <row r="390" spans="2:15" ht="15.75">
      <c r="B390" s="29" t="s">
        <v>326</v>
      </c>
      <c r="C390" s="1436"/>
      <c r="D390" s="1437"/>
      <c r="E390" s="1437">
        <v>12</v>
      </c>
      <c r="F390" s="1436">
        <v>2</v>
      </c>
      <c r="G390" s="1436">
        <v>28</v>
      </c>
      <c r="H390" s="29">
        <v>8</v>
      </c>
      <c r="I390" s="29">
        <v>20</v>
      </c>
      <c r="J390" s="1439">
        <v>8</v>
      </c>
      <c r="K390" s="29"/>
      <c r="L390" s="1438"/>
      <c r="M390" s="29"/>
      <c r="N390" s="29"/>
      <c r="O390" s="37">
        <f>SUM(C390:N390)</f>
        <v>78</v>
      </c>
    </row>
    <row r="391" spans="2:14" ht="15.75">
      <c r="B391" s="29"/>
      <c r="C391" s="1436"/>
      <c r="D391" s="1437"/>
      <c r="E391" s="1437"/>
      <c r="F391" s="1436"/>
      <c r="G391" s="1436"/>
      <c r="H391" s="29"/>
      <c r="I391" s="29"/>
      <c r="J391" s="1438"/>
      <c r="K391" s="29"/>
      <c r="L391" s="1438"/>
      <c r="M391" s="29"/>
      <c r="N391" s="29"/>
    </row>
    <row r="392" spans="2:22" ht="15.75">
      <c r="B392" s="29" t="s">
        <v>337</v>
      </c>
      <c r="C392" s="1436"/>
      <c r="D392" s="1437"/>
      <c r="E392" s="1437">
        <v>12</v>
      </c>
      <c r="F392" s="1436">
        <v>4</v>
      </c>
      <c r="G392" s="1436">
        <v>16</v>
      </c>
      <c r="H392" s="29">
        <v>4</v>
      </c>
      <c r="I392" s="29">
        <v>8</v>
      </c>
      <c r="J392" s="1439">
        <v>8</v>
      </c>
      <c r="K392" s="29"/>
      <c r="L392" s="1438"/>
      <c r="M392" s="29"/>
      <c r="N392" s="29"/>
      <c r="O392" s="37">
        <f>SUM(C392:N392)</f>
        <v>52</v>
      </c>
      <c r="Q392" s="33"/>
      <c r="R392" s="33"/>
      <c r="S392" s="33"/>
      <c r="T392" s="33"/>
      <c r="U392" s="33"/>
      <c r="V392" s="33"/>
    </row>
    <row r="393" spans="2:14" ht="15.75">
      <c r="B393" s="29" t="s">
        <v>169</v>
      </c>
      <c r="C393" s="1436"/>
      <c r="D393" s="1437"/>
      <c r="E393" s="1437"/>
      <c r="F393" s="1436"/>
      <c r="G393" s="1436"/>
      <c r="H393" s="29"/>
      <c r="I393" s="29"/>
      <c r="J393" s="1438"/>
      <c r="K393" s="29"/>
      <c r="L393" s="1438"/>
      <c r="M393" s="29"/>
      <c r="N393" s="29"/>
    </row>
    <row r="394" spans="2:14" ht="15.75">
      <c r="B394" s="29"/>
      <c r="C394" s="1440"/>
      <c r="D394" s="1440"/>
      <c r="E394" s="1440"/>
      <c r="F394" s="1440"/>
      <c r="G394" s="1440"/>
      <c r="H394" s="1263"/>
      <c r="I394" s="1263"/>
      <c r="J394" s="1263"/>
      <c r="K394" s="1263"/>
      <c r="L394" s="1263"/>
      <c r="M394" s="1263"/>
      <c r="N394" s="1263"/>
    </row>
    <row r="395" spans="2:15" ht="15.75">
      <c r="B395" s="29" t="s">
        <v>296</v>
      </c>
      <c r="C395" s="1440"/>
      <c r="D395" s="1440"/>
      <c r="E395" s="1440"/>
      <c r="F395" s="1440"/>
      <c r="G395" s="1440">
        <v>8</v>
      </c>
      <c r="H395" s="1263">
        <v>2</v>
      </c>
      <c r="I395" s="1263">
        <v>16</v>
      </c>
      <c r="J395" s="1263">
        <v>2</v>
      </c>
      <c r="K395" s="1263">
        <v>28</v>
      </c>
      <c r="L395" s="1263">
        <v>10</v>
      </c>
      <c r="M395" s="1263">
        <v>28</v>
      </c>
      <c r="N395" s="1263">
        <v>6</v>
      </c>
      <c r="O395" s="37">
        <f>SUM(C395:N395)</f>
        <v>100</v>
      </c>
    </row>
    <row r="396" spans="2:14" ht="15.75">
      <c r="B396" s="29"/>
      <c r="C396" s="1440"/>
      <c r="D396" s="1440"/>
      <c r="E396" s="1440"/>
      <c r="F396" s="1440"/>
      <c r="G396" s="1440"/>
      <c r="H396" s="1263"/>
      <c r="I396" s="1263"/>
      <c r="J396" s="1263"/>
      <c r="K396" s="1263"/>
      <c r="L396" s="1263"/>
      <c r="M396" s="1263"/>
      <c r="N396" s="1263"/>
    </row>
    <row r="397" spans="2:14" ht="15.75">
      <c r="B397" s="29" t="s">
        <v>172</v>
      </c>
      <c r="C397" s="1440"/>
      <c r="D397" s="1440"/>
      <c r="E397" s="1440"/>
      <c r="F397" s="1440"/>
      <c r="G397" s="1440"/>
      <c r="H397" s="1263"/>
      <c r="I397" s="1263"/>
      <c r="J397" s="1263"/>
      <c r="K397" s="1263"/>
      <c r="L397" s="1263"/>
      <c r="M397" s="1263"/>
      <c r="N397" s="1263"/>
    </row>
    <row r="398" spans="2:15" ht="15.75">
      <c r="B398" s="29"/>
      <c r="C398" s="1440"/>
      <c r="D398" s="1440"/>
      <c r="E398" s="1440"/>
      <c r="F398" s="1440"/>
      <c r="G398" s="1440">
        <v>4</v>
      </c>
      <c r="H398" s="1263">
        <v>2</v>
      </c>
      <c r="I398" s="1263">
        <v>28</v>
      </c>
      <c r="J398" s="1263">
        <v>6</v>
      </c>
      <c r="K398" s="1263">
        <v>20</v>
      </c>
      <c r="L398" s="1263">
        <v>8</v>
      </c>
      <c r="M398" s="1263">
        <v>36</v>
      </c>
      <c r="N398" s="1263">
        <v>12</v>
      </c>
      <c r="O398" s="37">
        <f>SUM(C398:N398)</f>
        <v>116</v>
      </c>
    </row>
    <row r="399" spans="2:14" ht="15.75">
      <c r="B399" s="29"/>
      <c r="C399" s="1440"/>
      <c r="D399" s="1440"/>
      <c r="E399" s="1440"/>
      <c r="F399" s="1440"/>
      <c r="G399" s="1440"/>
      <c r="H399" s="1263"/>
      <c r="I399" s="1263"/>
      <c r="J399" s="1263"/>
      <c r="K399" s="1263"/>
      <c r="L399" s="1263"/>
      <c r="M399" s="1263"/>
      <c r="N399" s="1263"/>
    </row>
    <row r="400" spans="2:15" ht="15.75">
      <c r="B400" s="29" t="s">
        <v>349</v>
      </c>
      <c r="C400" s="1440"/>
      <c r="D400" s="1440"/>
      <c r="E400" s="1440"/>
      <c r="F400" s="1440"/>
      <c r="G400" s="1440">
        <v>12</v>
      </c>
      <c r="H400" s="1263">
        <v>6</v>
      </c>
      <c r="I400" s="1263">
        <v>36</v>
      </c>
      <c r="J400" s="1263">
        <v>12</v>
      </c>
      <c r="K400" s="1263">
        <v>36</v>
      </c>
      <c r="L400" s="1263">
        <v>10</v>
      </c>
      <c r="M400" s="1263">
        <v>32</v>
      </c>
      <c r="N400" s="1263">
        <v>12</v>
      </c>
      <c r="O400" s="37">
        <f>SUM(C400:N400)</f>
        <v>156</v>
      </c>
    </row>
    <row r="401" spans="2:14" ht="15.75">
      <c r="B401" s="29"/>
      <c r="C401" s="1440"/>
      <c r="D401" s="1440"/>
      <c r="E401" s="1440"/>
      <c r="F401" s="1440"/>
      <c r="G401" s="1440"/>
      <c r="H401" s="1263"/>
      <c r="I401" s="1263"/>
      <c r="J401" s="1263"/>
      <c r="K401" s="1263"/>
      <c r="L401" s="1263"/>
      <c r="M401" s="1263"/>
      <c r="N401" s="1263"/>
    </row>
    <row r="402" spans="2:14" ht="15.75">
      <c r="B402" s="29"/>
      <c r="C402" s="1440"/>
      <c r="D402" s="1440"/>
      <c r="E402" s="1440"/>
      <c r="F402" s="1440"/>
      <c r="G402" s="1440"/>
      <c r="H402" s="1263"/>
      <c r="I402" s="1263"/>
      <c r="J402" s="1263"/>
      <c r="K402" s="1263"/>
      <c r="L402" s="1263"/>
      <c r="M402" s="1263"/>
      <c r="N402" s="1263"/>
    </row>
    <row r="403" spans="2:14" ht="15.75">
      <c r="B403" s="29" t="s">
        <v>536</v>
      </c>
      <c r="C403" s="1440">
        <f>C386+C390+C395</f>
        <v>40</v>
      </c>
      <c r="D403" s="1440">
        <f aca="true" t="shared" si="27" ref="D403:N403">D386+D390+D395</f>
        <v>14</v>
      </c>
      <c r="E403" s="1440">
        <f t="shared" si="27"/>
        <v>28</v>
      </c>
      <c r="F403" s="1440">
        <f t="shared" si="27"/>
        <v>12</v>
      </c>
      <c r="G403" s="1440">
        <f t="shared" si="27"/>
        <v>44</v>
      </c>
      <c r="H403" s="1440">
        <f t="shared" si="27"/>
        <v>12</v>
      </c>
      <c r="I403" s="1440">
        <f t="shared" si="27"/>
        <v>36</v>
      </c>
      <c r="J403" s="1440">
        <f t="shared" si="27"/>
        <v>10</v>
      </c>
      <c r="K403" s="1440">
        <f t="shared" si="27"/>
        <v>36</v>
      </c>
      <c r="L403" s="1440">
        <f t="shared" si="27"/>
        <v>10</v>
      </c>
      <c r="M403" s="1440">
        <f t="shared" si="27"/>
        <v>32</v>
      </c>
      <c r="N403" s="1440">
        <f t="shared" si="27"/>
        <v>6</v>
      </c>
    </row>
    <row r="404" spans="2:14" ht="15.75">
      <c r="B404" s="29"/>
      <c r="C404" s="1440"/>
      <c r="D404" s="1440"/>
      <c r="E404" s="1440"/>
      <c r="F404" s="1440"/>
      <c r="G404" s="1440"/>
      <c r="H404" s="1263"/>
      <c r="I404" s="1263"/>
      <c r="J404" s="1263"/>
      <c r="K404" s="1263"/>
      <c r="L404" s="1263"/>
      <c r="M404" s="1263"/>
      <c r="N404" s="1263"/>
    </row>
    <row r="405" spans="2:14" ht="15.75">
      <c r="B405" s="29" t="s">
        <v>538</v>
      </c>
      <c r="C405" s="1440">
        <f>C386+C390+C398</f>
        <v>40</v>
      </c>
      <c r="D405" s="1440">
        <f aca="true" t="shared" si="28" ref="D405:N405">D386+D390+D398</f>
        <v>14</v>
      </c>
      <c r="E405" s="1440">
        <f t="shared" si="28"/>
        <v>28</v>
      </c>
      <c r="F405" s="1440">
        <f t="shared" si="28"/>
        <v>12</v>
      </c>
      <c r="G405" s="1440">
        <f t="shared" si="28"/>
        <v>40</v>
      </c>
      <c r="H405" s="1440">
        <f t="shared" si="28"/>
        <v>12</v>
      </c>
      <c r="I405" s="1440">
        <f t="shared" si="28"/>
        <v>48</v>
      </c>
      <c r="J405" s="1440">
        <f t="shared" si="28"/>
        <v>14</v>
      </c>
      <c r="K405" s="1440">
        <f t="shared" si="28"/>
        <v>28</v>
      </c>
      <c r="L405" s="1440">
        <f t="shared" si="28"/>
        <v>8</v>
      </c>
      <c r="M405" s="1440">
        <f t="shared" si="28"/>
        <v>40</v>
      </c>
      <c r="N405" s="1440">
        <f t="shared" si="28"/>
        <v>12</v>
      </c>
    </row>
    <row r="406" spans="2:14" ht="15.75">
      <c r="B406" s="29"/>
      <c r="C406" s="1440"/>
      <c r="D406" s="1440"/>
      <c r="E406" s="1440"/>
      <c r="F406" s="1440"/>
      <c r="G406" s="1440"/>
      <c r="H406" s="1263"/>
      <c r="I406" s="1263"/>
      <c r="J406" s="1263"/>
      <c r="K406" s="1263"/>
      <c r="L406" s="1263"/>
      <c r="M406" s="1263"/>
      <c r="N406" s="1263"/>
    </row>
    <row r="407" spans="2:14" ht="15.75">
      <c r="B407" s="29" t="s">
        <v>540</v>
      </c>
      <c r="C407" s="1440">
        <f>C386+C392+C400</f>
        <v>40</v>
      </c>
      <c r="D407" s="1440">
        <f aca="true" t="shared" si="29" ref="D407:N407">D386+D392+D400</f>
        <v>14</v>
      </c>
      <c r="E407" s="1440">
        <f t="shared" si="29"/>
        <v>28</v>
      </c>
      <c r="F407" s="1440">
        <f t="shared" si="29"/>
        <v>14</v>
      </c>
      <c r="G407" s="1440">
        <f t="shared" si="29"/>
        <v>36</v>
      </c>
      <c r="H407" s="1440">
        <f t="shared" si="29"/>
        <v>12</v>
      </c>
      <c r="I407" s="1440">
        <f t="shared" si="29"/>
        <v>44</v>
      </c>
      <c r="J407" s="1440">
        <f t="shared" si="29"/>
        <v>20</v>
      </c>
      <c r="K407" s="1440">
        <f t="shared" si="29"/>
        <v>44</v>
      </c>
      <c r="L407" s="1440">
        <f t="shared" si="29"/>
        <v>10</v>
      </c>
      <c r="M407" s="1440">
        <f t="shared" si="29"/>
        <v>36</v>
      </c>
      <c r="N407" s="1440">
        <f t="shared" si="29"/>
        <v>12</v>
      </c>
    </row>
    <row r="408" spans="2:14" ht="15.75">
      <c r="B408" s="29"/>
      <c r="C408" s="1440"/>
      <c r="D408" s="1440"/>
      <c r="E408" s="1440"/>
      <c r="F408" s="1440"/>
      <c r="G408" s="1440"/>
      <c r="H408" s="1263"/>
      <c r="I408" s="1263"/>
      <c r="J408" s="1263"/>
      <c r="K408" s="1263"/>
      <c r="L408" s="1263"/>
      <c r="M408" s="1263"/>
      <c r="N408" s="1263"/>
    </row>
    <row r="409" spans="2:14" ht="15.75">
      <c r="B409" s="29"/>
      <c r="C409" s="1440"/>
      <c r="D409" s="1440"/>
      <c r="E409" s="1440"/>
      <c r="F409" s="1440"/>
      <c r="G409" s="1440"/>
      <c r="H409" s="1263"/>
      <c r="I409" s="1263"/>
      <c r="J409" s="1263"/>
      <c r="K409" s="1263"/>
      <c r="L409" s="1263"/>
      <c r="M409" s="1263"/>
      <c r="N409" s="1263"/>
    </row>
    <row r="411" ht="15.75">
      <c r="B411" s="27" t="s">
        <v>542</v>
      </c>
    </row>
    <row r="412" ht="15.75">
      <c r="R412" s="31" t="s">
        <v>545</v>
      </c>
    </row>
    <row r="414" spans="2:29" ht="15.75">
      <c r="B414" s="1431"/>
      <c r="C414" s="2879" t="s">
        <v>30</v>
      </c>
      <c r="D414" s="2879"/>
      <c r="E414" s="2879"/>
      <c r="F414" s="2879"/>
      <c r="G414" s="2879" t="s">
        <v>31</v>
      </c>
      <c r="H414" s="2879"/>
      <c r="I414" s="2879"/>
      <c r="J414" s="2879"/>
      <c r="K414" s="2879" t="s">
        <v>32</v>
      </c>
      <c r="L414" s="2879"/>
      <c r="M414" s="2879"/>
      <c r="N414" s="2879"/>
      <c r="O414" s="27" t="s">
        <v>549</v>
      </c>
      <c r="R414" s="2879" t="s">
        <v>30</v>
      </c>
      <c r="S414" s="2879"/>
      <c r="T414" s="2879"/>
      <c r="U414" s="2879"/>
      <c r="V414" s="2879" t="s">
        <v>31</v>
      </c>
      <c r="W414" s="2879"/>
      <c r="X414" s="2879"/>
      <c r="Y414" s="2879"/>
      <c r="Z414" s="2879" t="s">
        <v>32</v>
      </c>
      <c r="AA414" s="2879"/>
      <c r="AB414" s="2879"/>
      <c r="AC414" s="2879"/>
    </row>
    <row r="415" spans="2:29" ht="15.75">
      <c r="B415" s="1431"/>
      <c r="C415" s="2879">
        <v>1</v>
      </c>
      <c r="D415" s="2879"/>
      <c r="E415" s="2879">
        <v>2</v>
      </c>
      <c r="F415" s="2879"/>
      <c r="G415" s="2879">
        <v>3</v>
      </c>
      <c r="H415" s="2879"/>
      <c r="I415" s="2879">
        <v>4</v>
      </c>
      <c r="J415" s="2879"/>
      <c r="K415" s="2879">
        <v>5</v>
      </c>
      <c r="L415" s="2879"/>
      <c r="M415" s="2879">
        <v>6</v>
      </c>
      <c r="N415" s="2879"/>
      <c r="R415" s="3201" t="s">
        <v>576</v>
      </c>
      <c r="S415" s="3201"/>
      <c r="T415" s="3201" t="s">
        <v>577</v>
      </c>
      <c r="U415" s="3201"/>
      <c r="V415" s="3201" t="s">
        <v>578</v>
      </c>
      <c r="W415" s="3201"/>
      <c r="X415" s="3201" t="s">
        <v>579</v>
      </c>
      <c r="Y415" s="3201"/>
      <c r="Z415" s="3201" t="s">
        <v>520</v>
      </c>
      <c r="AA415" s="3201"/>
      <c r="AB415" s="3201" t="s">
        <v>522</v>
      </c>
      <c r="AC415" s="3201"/>
    </row>
    <row r="416" spans="2:30" ht="15.75">
      <c r="B416" s="1431"/>
      <c r="C416" s="1263" t="s">
        <v>543</v>
      </c>
      <c r="D416" s="1263" t="s">
        <v>544</v>
      </c>
      <c r="E416" s="1263" t="s">
        <v>543</v>
      </c>
      <c r="F416" s="1263" t="s">
        <v>544</v>
      </c>
      <c r="G416" s="1263" t="s">
        <v>543</v>
      </c>
      <c r="H416" s="1263" t="s">
        <v>544</v>
      </c>
      <c r="I416" s="1263" t="s">
        <v>543</v>
      </c>
      <c r="J416" s="1263" t="s">
        <v>544</v>
      </c>
      <c r="K416" s="1263" t="s">
        <v>543</v>
      </c>
      <c r="L416" s="1263" t="s">
        <v>544</v>
      </c>
      <c r="M416" s="1263" t="s">
        <v>543</v>
      </c>
      <c r="N416" s="1263" t="s">
        <v>544</v>
      </c>
      <c r="O416" s="27" t="s">
        <v>543</v>
      </c>
      <c r="P416" s="31" t="s">
        <v>544</v>
      </c>
      <c r="R416" s="1412" t="s">
        <v>518</v>
      </c>
      <c r="S416" s="1412" t="s">
        <v>546</v>
      </c>
      <c r="T416" s="1412" t="s">
        <v>518</v>
      </c>
      <c r="U416" s="1412" t="s">
        <v>546</v>
      </c>
      <c r="V416" s="1412" t="s">
        <v>518</v>
      </c>
      <c r="W416" s="1412" t="s">
        <v>546</v>
      </c>
      <c r="X416" s="1412" t="s">
        <v>518</v>
      </c>
      <c r="Y416" s="1412" t="s">
        <v>546</v>
      </c>
      <c r="Z416" s="1412" t="s">
        <v>518</v>
      </c>
      <c r="AA416" s="1412" t="s">
        <v>546</v>
      </c>
      <c r="AB416" s="1412" t="s">
        <v>518</v>
      </c>
      <c r="AC416" s="1412" t="s">
        <v>546</v>
      </c>
      <c r="AD416" s="29"/>
    </row>
    <row r="417" spans="2:30" ht="15.75">
      <c r="B417" s="29" t="str">
        <f>B386</f>
        <v>1 ОБОВ'ЯЗКОВІ  НАВЧАЛЬНІ  ДИСЦИПЛІНИ</v>
      </c>
      <c r="C417" s="1436"/>
      <c r="D417" s="1437"/>
      <c r="E417" s="1437"/>
      <c r="F417" s="1436"/>
      <c r="G417" s="1436"/>
      <c r="H417" s="29"/>
      <c r="I417" s="29"/>
      <c r="J417" s="1438"/>
      <c r="K417" s="29"/>
      <c r="L417" s="1438"/>
      <c r="M417" s="29"/>
      <c r="N417" s="29"/>
      <c r="R417" s="1412"/>
      <c r="S417" s="1412"/>
      <c r="T417" s="1412"/>
      <c r="U417" s="1412"/>
      <c r="V417" s="1412"/>
      <c r="W417" s="29"/>
      <c r="X417" s="29"/>
      <c r="Y417" s="29"/>
      <c r="Z417" s="29"/>
      <c r="AA417" s="29"/>
      <c r="AB417" s="29"/>
      <c r="AC417" s="29"/>
      <c r="AD417" s="29"/>
    </row>
    <row r="418" spans="2:30" ht="15.75">
      <c r="B418" s="29" t="s">
        <v>547</v>
      </c>
      <c r="C418" s="1436">
        <v>1</v>
      </c>
      <c r="D418" s="1437"/>
      <c r="E418" s="1437"/>
      <c r="F418" s="1436"/>
      <c r="G418" s="1436"/>
      <c r="H418" s="29"/>
      <c r="I418" s="29"/>
      <c r="J418" s="1438"/>
      <c r="K418" s="29"/>
      <c r="L418" s="1438"/>
      <c r="M418" s="29"/>
      <c r="N418" s="29">
        <v>1</v>
      </c>
      <c r="O418" s="27">
        <f>C418+E418+G418+I418+K418+M418</f>
        <v>1</v>
      </c>
      <c r="P418" s="27">
        <f>D418+F418+H418+J418+L418+N418</f>
        <v>1</v>
      </c>
      <c r="R418" s="1412"/>
      <c r="S418" s="1412"/>
      <c r="T418" s="1412"/>
      <c r="U418" s="1412"/>
      <c r="V418" s="1412"/>
      <c r="W418" s="29"/>
      <c r="X418" s="29"/>
      <c r="Y418" s="29"/>
      <c r="Z418" s="29"/>
      <c r="AA418" s="29"/>
      <c r="AB418" s="29"/>
      <c r="AC418" s="29"/>
      <c r="AD418" s="29"/>
    </row>
    <row r="419" spans="2:30" ht="15.75">
      <c r="B419" s="29" t="s">
        <v>548</v>
      </c>
      <c r="C419" s="1436">
        <v>4</v>
      </c>
      <c r="D419" s="1437">
        <v>1</v>
      </c>
      <c r="E419" s="1437">
        <v>2</v>
      </c>
      <c r="F419" s="1436"/>
      <c r="G419" s="1436">
        <v>1</v>
      </c>
      <c r="H419" s="29"/>
      <c r="I419" s="29"/>
      <c r="J419" s="1438"/>
      <c r="K419" s="29">
        <v>2</v>
      </c>
      <c r="L419" s="1438"/>
      <c r="M419" s="29"/>
      <c r="N419" s="29"/>
      <c r="O419" s="27">
        <f>C419+E419+G419+I419+K419+M419</f>
        <v>9</v>
      </c>
      <c r="P419" s="27">
        <f>D419+F419+H419+J419+L419+N419</f>
        <v>1</v>
      </c>
      <c r="R419" s="1412"/>
      <c r="S419" s="1412"/>
      <c r="T419" s="1412"/>
      <c r="U419" s="1412"/>
      <c r="V419" s="1412"/>
      <c r="W419" s="29"/>
      <c r="X419" s="29"/>
      <c r="Y419" s="29"/>
      <c r="Z419" s="29"/>
      <c r="AA419" s="29"/>
      <c r="AB419" s="29"/>
      <c r="AC419" s="29"/>
      <c r="AD419" s="29"/>
    </row>
    <row r="420" spans="2:30" ht="15.75">
      <c r="B420" s="29"/>
      <c r="C420" s="1436"/>
      <c r="D420" s="1437"/>
      <c r="E420" s="1437"/>
      <c r="F420" s="1436"/>
      <c r="G420" s="1436"/>
      <c r="H420" s="29"/>
      <c r="I420" s="29"/>
      <c r="J420" s="1438"/>
      <c r="K420" s="29"/>
      <c r="L420" s="1438"/>
      <c r="M420" s="29"/>
      <c r="N420" s="29"/>
      <c r="R420" s="1412"/>
      <c r="S420" s="1412"/>
      <c r="T420" s="1412"/>
      <c r="U420" s="1412"/>
      <c r="V420" s="1412"/>
      <c r="W420" s="29"/>
      <c r="X420" s="29"/>
      <c r="Y420" s="29"/>
      <c r="Z420" s="29"/>
      <c r="AA420" s="29"/>
      <c r="AB420" s="29"/>
      <c r="AC420" s="29"/>
      <c r="AD420" s="29"/>
    </row>
    <row r="421" spans="2:30" ht="15.75">
      <c r="B421" s="29" t="str">
        <f>B388</f>
        <v>2. ДИСЦИПЛІНИ ВІЛЬНОГО ВИБОРУ </v>
      </c>
      <c r="C421" s="1436"/>
      <c r="D421" s="1437"/>
      <c r="E421" s="1437"/>
      <c r="F421" s="1436"/>
      <c r="G421" s="1436"/>
      <c r="H421" s="29"/>
      <c r="I421" s="29"/>
      <c r="J421" s="1438"/>
      <c r="K421" s="29"/>
      <c r="L421" s="1438"/>
      <c r="M421" s="29"/>
      <c r="N421" s="29"/>
      <c r="R421" s="1412"/>
      <c r="S421" s="1412"/>
      <c r="T421" s="1412"/>
      <c r="U421" s="1412"/>
      <c r="V421" s="1412"/>
      <c r="W421" s="29"/>
      <c r="X421" s="29"/>
      <c r="Y421" s="29"/>
      <c r="Z421" s="29"/>
      <c r="AA421" s="29"/>
      <c r="AB421" s="29"/>
      <c r="AC421" s="29"/>
      <c r="AD421" s="29"/>
    </row>
    <row r="422" spans="2:30" ht="15.75">
      <c r="B422" s="29" t="str">
        <f aca="true" t="shared" si="30" ref="B422:B441">B389</f>
        <v>2.2. Природничо-наукові дисципліни</v>
      </c>
      <c r="C422" s="1436"/>
      <c r="D422" s="1437"/>
      <c r="E422" s="1437"/>
      <c r="F422" s="1436"/>
      <c r="G422" s="1436"/>
      <c r="H422" s="29"/>
      <c r="I422" s="29"/>
      <c r="J422" s="1438"/>
      <c r="K422" s="29"/>
      <c r="L422" s="1438"/>
      <c r="M422" s="29"/>
      <c r="N422" s="29"/>
      <c r="R422" s="1412"/>
      <c r="S422" s="1412"/>
      <c r="T422" s="1412"/>
      <c r="U422" s="1412"/>
      <c r="V422" s="1412"/>
      <c r="W422" s="29"/>
      <c r="X422" s="29"/>
      <c r="Y422" s="29"/>
      <c r="Z422" s="29"/>
      <c r="AA422" s="29"/>
      <c r="AB422" s="29"/>
      <c r="AC422" s="29"/>
      <c r="AD422" s="29"/>
    </row>
    <row r="423" spans="2:30" ht="15.75">
      <c r="B423" s="29" t="str">
        <f t="shared" si="30"/>
        <v>2.2.1 Спеціалізації каф. ТМ та МПФ</v>
      </c>
      <c r="C423" s="1436"/>
      <c r="D423" s="1437"/>
      <c r="E423" s="1437">
        <v>1</v>
      </c>
      <c r="F423" s="1436">
        <v>1</v>
      </c>
      <c r="G423" s="1436">
        <v>3</v>
      </c>
      <c r="H423" s="29">
        <v>1</v>
      </c>
      <c r="I423" s="29">
        <v>2</v>
      </c>
      <c r="J423" s="1439">
        <v>1</v>
      </c>
      <c r="K423" s="29"/>
      <c r="L423" s="1438"/>
      <c r="M423" s="29"/>
      <c r="N423" s="29"/>
      <c r="O423" s="27">
        <f>C423+E423+G423+I423+K423+M423</f>
        <v>6</v>
      </c>
      <c r="P423" s="27">
        <f>D423+F423+H423+J423+L423+N423</f>
        <v>3</v>
      </c>
      <c r="R423" s="1412"/>
      <c r="S423" s="1412"/>
      <c r="T423" s="1412"/>
      <c r="U423" s="1412"/>
      <c r="V423" s="1412"/>
      <c r="W423" s="29"/>
      <c r="X423" s="29">
        <v>1</v>
      </c>
      <c r="Y423" s="29"/>
      <c r="Z423" s="29"/>
      <c r="AA423" s="29"/>
      <c r="AB423" s="29"/>
      <c r="AC423" s="29"/>
      <c r="AD423" s="29"/>
    </row>
    <row r="424" spans="2:30" ht="15.75">
      <c r="B424" s="29">
        <f t="shared" si="30"/>
        <v>0</v>
      </c>
      <c r="C424" s="1436"/>
      <c r="D424" s="1437"/>
      <c r="E424" s="1437"/>
      <c r="F424" s="1436"/>
      <c r="G424" s="1436"/>
      <c r="H424" s="29"/>
      <c r="I424" s="29"/>
      <c r="J424" s="1438"/>
      <c r="K424" s="29"/>
      <c r="L424" s="1438"/>
      <c r="M424" s="29"/>
      <c r="N424" s="29"/>
      <c r="R424" s="1412"/>
      <c r="S424" s="1412"/>
      <c r="T424" s="1412"/>
      <c r="U424" s="1412"/>
      <c r="V424" s="1412"/>
      <c r="W424" s="29"/>
      <c r="X424" s="29"/>
      <c r="Y424" s="29"/>
      <c r="Z424" s="29"/>
      <c r="AA424" s="29"/>
      <c r="AB424" s="29"/>
      <c r="AC424" s="29"/>
      <c r="AD424" s="29"/>
    </row>
    <row r="425" spans="2:30" ht="15.75">
      <c r="B425" s="29" t="str">
        <f t="shared" si="30"/>
        <v>2.2.3 Спеціалізації кафедри ОТЗВ</v>
      </c>
      <c r="C425" s="1436"/>
      <c r="D425" s="1437"/>
      <c r="E425" s="1437">
        <v>1</v>
      </c>
      <c r="F425" s="1436">
        <v>1</v>
      </c>
      <c r="G425" s="1436">
        <v>1</v>
      </c>
      <c r="H425" s="29">
        <v>2</v>
      </c>
      <c r="I425" s="29"/>
      <c r="J425" s="1439">
        <v>1</v>
      </c>
      <c r="K425" s="29"/>
      <c r="L425" s="1438"/>
      <c r="M425" s="29"/>
      <c r="N425" s="29"/>
      <c r="O425" s="27">
        <f>C425+E425+G425+I425+K425+M425</f>
        <v>2</v>
      </c>
      <c r="P425" s="27">
        <f>D425+F425+H425+J425+L425+N425</f>
        <v>4</v>
      </c>
      <c r="R425" s="1412"/>
      <c r="S425" s="1412"/>
      <c r="T425" s="1412"/>
      <c r="U425" s="1412"/>
      <c r="V425" s="1412"/>
      <c r="W425" s="29"/>
      <c r="X425" s="29">
        <v>1</v>
      </c>
      <c r="Y425" s="29"/>
      <c r="Z425" s="29"/>
      <c r="AA425" s="29"/>
      <c r="AB425" s="29"/>
      <c r="AC425" s="29"/>
      <c r="AD425" s="29"/>
    </row>
    <row r="426" spans="2:30" ht="15.75">
      <c r="B426" s="29" t="str">
        <f t="shared" si="30"/>
        <v>2.3 Дисципліни загально-професійної підготовки </v>
      </c>
      <c r="C426" s="1436"/>
      <c r="D426" s="1437"/>
      <c r="E426" s="1437"/>
      <c r="F426" s="1436"/>
      <c r="G426" s="1436"/>
      <c r="H426" s="29"/>
      <c r="I426" s="29"/>
      <c r="J426" s="1438"/>
      <c r="K426" s="29"/>
      <c r="L426" s="1438"/>
      <c r="M426" s="29"/>
      <c r="N426" s="29"/>
      <c r="R426" s="1412"/>
      <c r="S426" s="1412"/>
      <c r="T426" s="1412"/>
      <c r="U426" s="1412"/>
      <c r="V426" s="1412"/>
      <c r="W426" s="29"/>
      <c r="X426" s="29"/>
      <c r="Y426" s="29"/>
      <c r="Z426" s="29"/>
      <c r="AA426" s="29"/>
      <c r="AB426" s="29"/>
      <c r="AC426" s="29"/>
      <c r="AD426" s="29"/>
    </row>
    <row r="427" spans="2:30" ht="15.75">
      <c r="B427" s="29">
        <f t="shared" si="30"/>
        <v>0</v>
      </c>
      <c r="C427" s="1436"/>
      <c r="D427" s="1437"/>
      <c r="E427" s="1437"/>
      <c r="F427" s="1436"/>
      <c r="G427" s="1436"/>
      <c r="H427" s="29"/>
      <c r="I427" s="29"/>
      <c r="J427" s="1438"/>
      <c r="K427" s="29"/>
      <c r="L427" s="1438"/>
      <c r="M427" s="29"/>
      <c r="N427" s="29"/>
      <c r="R427" s="1412"/>
      <c r="S427" s="1412"/>
      <c r="T427" s="1412"/>
      <c r="U427" s="1412"/>
      <c r="V427" s="1412"/>
      <c r="W427" s="29"/>
      <c r="X427" s="29"/>
      <c r="Y427" s="29"/>
      <c r="Z427" s="29"/>
      <c r="AA427" s="29"/>
      <c r="AB427" s="29"/>
      <c r="AC427" s="29"/>
      <c r="AD427" s="29"/>
    </row>
    <row r="428" spans="2:30" ht="15.75">
      <c r="B428" s="29" t="str">
        <f t="shared" si="30"/>
        <v>2.3.1 Спеціалізації каф. ТМ</v>
      </c>
      <c r="C428" s="1436"/>
      <c r="D428" s="1437"/>
      <c r="E428" s="1437"/>
      <c r="F428" s="1436"/>
      <c r="G428" s="1436">
        <v>1</v>
      </c>
      <c r="H428" s="29"/>
      <c r="I428" s="29">
        <v>2</v>
      </c>
      <c r="J428" s="1438"/>
      <c r="K428" s="29">
        <v>2</v>
      </c>
      <c r="L428" s="1439">
        <v>3</v>
      </c>
      <c r="M428" s="29">
        <v>1</v>
      </c>
      <c r="N428" s="29">
        <v>2</v>
      </c>
      <c r="O428" s="27">
        <f>C428+E428+G428+I428+K428+M428</f>
        <v>6</v>
      </c>
      <c r="P428" s="27">
        <f>D428+F428+H428+J428+L428+N428</f>
        <v>5</v>
      </c>
      <c r="R428" s="1412"/>
      <c r="S428" s="1412"/>
      <c r="T428" s="1412"/>
      <c r="U428" s="1412"/>
      <c r="V428" s="1412"/>
      <c r="W428" s="29"/>
      <c r="X428" s="29"/>
      <c r="Y428" s="29"/>
      <c r="Z428" s="29"/>
      <c r="AA428" s="29"/>
      <c r="AB428" s="29"/>
      <c r="AC428" s="29">
        <v>1</v>
      </c>
      <c r="AD428" s="29"/>
    </row>
    <row r="429" spans="2:30" ht="15.75">
      <c r="B429" s="29">
        <f t="shared" si="30"/>
        <v>0</v>
      </c>
      <c r="C429" s="1436"/>
      <c r="D429" s="1437"/>
      <c r="E429" s="1437"/>
      <c r="F429" s="1436"/>
      <c r="G429" s="1436"/>
      <c r="H429" s="29"/>
      <c r="I429" s="29"/>
      <c r="J429" s="1438"/>
      <c r="K429" s="29"/>
      <c r="L429" s="1438"/>
      <c r="M429" s="29"/>
      <c r="N429" s="29"/>
      <c r="R429" s="1412"/>
      <c r="S429" s="1412"/>
      <c r="T429" s="1412"/>
      <c r="U429" s="1412"/>
      <c r="V429" s="1412"/>
      <c r="W429" s="29"/>
      <c r="X429" s="29"/>
      <c r="Y429" s="29"/>
      <c r="Z429" s="29"/>
      <c r="AA429" s="29"/>
      <c r="AB429" s="29"/>
      <c r="AC429" s="29"/>
      <c r="AD429" s="29"/>
    </row>
    <row r="430" spans="2:30" ht="15.75">
      <c r="B430" s="29" t="str">
        <f t="shared" si="30"/>
        <v>2.3.2 Спеціалізація "Обладнання та технології пластичного формування конструкцій машинобудування"</v>
      </c>
      <c r="C430" s="1436"/>
      <c r="D430" s="1437"/>
      <c r="E430" s="1437"/>
      <c r="F430" s="1436"/>
      <c r="G430" s="1436"/>
      <c r="H430" s="29"/>
      <c r="I430" s="29"/>
      <c r="J430" s="1438"/>
      <c r="K430" s="29"/>
      <c r="L430" s="1438"/>
      <c r="M430" s="29"/>
      <c r="N430" s="29"/>
      <c r="R430" s="1412"/>
      <c r="S430" s="1412"/>
      <c r="T430" s="1412"/>
      <c r="U430" s="1412"/>
      <c r="V430" s="1412"/>
      <c r="W430" s="29"/>
      <c r="X430" s="29"/>
      <c r="Y430" s="29"/>
      <c r="Z430" s="29"/>
      <c r="AA430" s="29"/>
      <c r="AB430" s="29"/>
      <c r="AC430" s="29"/>
      <c r="AD430" s="29"/>
    </row>
    <row r="431" spans="2:30" ht="15.75">
      <c r="B431" s="29">
        <f t="shared" si="30"/>
        <v>0</v>
      </c>
      <c r="C431" s="1436"/>
      <c r="D431" s="1437"/>
      <c r="E431" s="1437"/>
      <c r="F431" s="1436"/>
      <c r="G431" s="1436">
        <v>1</v>
      </c>
      <c r="H431" s="29"/>
      <c r="I431" s="29">
        <v>1</v>
      </c>
      <c r="J431" s="1439">
        <v>4</v>
      </c>
      <c r="K431" s="29">
        <v>2</v>
      </c>
      <c r="L431" s="1439">
        <v>2</v>
      </c>
      <c r="M431" s="29">
        <v>2</v>
      </c>
      <c r="N431" s="29">
        <v>4</v>
      </c>
      <c r="O431" s="27">
        <f>C431+E431+G431+I431+K431+M431</f>
        <v>6</v>
      </c>
      <c r="P431" s="27">
        <f>D431+F431+H431+J431+L431+N431</f>
        <v>10</v>
      </c>
      <c r="R431" s="1412"/>
      <c r="S431" s="1412"/>
      <c r="T431" s="1412"/>
      <c r="U431" s="1412"/>
      <c r="V431" s="1412"/>
      <c r="W431" s="29"/>
      <c r="X431" s="29"/>
      <c r="Y431" s="29"/>
      <c r="Z431" s="29"/>
      <c r="AA431" s="29">
        <v>1</v>
      </c>
      <c r="AB431" s="29">
        <v>1</v>
      </c>
      <c r="AC431" s="29"/>
      <c r="AD431" s="29"/>
    </row>
    <row r="432" spans="2:30" ht="15.75">
      <c r="B432" s="29">
        <f t="shared" si="30"/>
        <v>0</v>
      </c>
      <c r="C432" s="1436"/>
      <c r="D432" s="1437"/>
      <c r="E432" s="1437"/>
      <c r="F432" s="1436"/>
      <c r="G432" s="1436"/>
      <c r="H432" s="29"/>
      <c r="I432" s="29"/>
      <c r="J432" s="1438"/>
      <c r="K432" s="29"/>
      <c r="L432" s="1438"/>
      <c r="M432" s="29"/>
      <c r="N432" s="29"/>
      <c r="R432" s="1412"/>
      <c r="S432" s="1412"/>
      <c r="T432" s="1412"/>
      <c r="U432" s="1412"/>
      <c r="V432" s="1412"/>
      <c r="W432" s="29"/>
      <c r="X432" s="29"/>
      <c r="Y432" s="29"/>
      <c r="Z432" s="29"/>
      <c r="AA432" s="29"/>
      <c r="AB432" s="29"/>
      <c r="AC432" s="29"/>
      <c r="AD432" s="29"/>
    </row>
    <row r="433" spans="2:30" ht="15.75">
      <c r="B433" s="29" t="str">
        <f t="shared" si="30"/>
        <v>2.3.3 Спеціалізації  кафедри ОТЗВ</v>
      </c>
      <c r="C433" s="1436"/>
      <c r="D433" s="1437"/>
      <c r="E433" s="1437"/>
      <c r="F433" s="1436"/>
      <c r="G433" s="1436"/>
      <c r="H433" s="29">
        <v>2</v>
      </c>
      <c r="I433" s="29">
        <v>3</v>
      </c>
      <c r="J433" s="1439">
        <v>1</v>
      </c>
      <c r="K433" s="29">
        <v>2</v>
      </c>
      <c r="L433" s="1439">
        <v>4</v>
      </c>
      <c r="M433" s="29">
        <v>3</v>
      </c>
      <c r="N433" s="29">
        <v>3</v>
      </c>
      <c r="O433" s="27">
        <f>C433+E433+G433+I433+K433+M433</f>
        <v>8</v>
      </c>
      <c r="P433" s="27">
        <f>D433+F433+H433+J433+L433+N433</f>
        <v>10</v>
      </c>
      <c r="R433" s="1412"/>
      <c r="S433" s="1412"/>
      <c r="T433" s="1412"/>
      <c r="U433" s="1412"/>
      <c r="V433" s="1412"/>
      <c r="W433" s="29"/>
      <c r="X433" s="29"/>
      <c r="Y433" s="29">
        <v>1</v>
      </c>
      <c r="Z433" s="29"/>
      <c r="AA433" s="29">
        <v>1</v>
      </c>
      <c r="AB433" s="29"/>
      <c r="AC433" s="29">
        <v>2</v>
      </c>
      <c r="AD433" s="29"/>
    </row>
    <row r="434" spans="2:30" ht="15.75">
      <c r="B434" s="29">
        <f t="shared" si="30"/>
        <v>0</v>
      </c>
      <c r="C434" s="1436"/>
      <c r="D434" s="1437"/>
      <c r="E434" s="1437"/>
      <c r="F434" s="1436"/>
      <c r="G434" s="1436"/>
      <c r="H434" s="29"/>
      <c r="I434" s="29"/>
      <c r="J434" s="1438"/>
      <c r="K434" s="29"/>
      <c r="L434" s="1438"/>
      <c r="M434" s="29"/>
      <c r="N434" s="29"/>
      <c r="R434" s="1412"/>
      <c r="S434" s="1412"/>
      <c r="T434" s="1412"/>
      <c r="U434" s="1412"/>
      <c r="V434" s="1412"/>
      <c r="W434" s="29"/>
      <c r="X434" s="29"/>
      <c r="Y434" s="29"/>
      <c r="Z434" s="29"/>
      <c r="AA434" s="29"/>
      <c r="AB434" s="29"/>
      <c r="AC434" s="29"/>
      <c r="AD434" s="29"/>
    </row>
    <row r="435" spans="2:30" ht="15.75">
      <c r="B435" s="29">
        <f t="shared" si="30"/>
        <v>0</v>
      </c>
      <c r="C435" s="1436"/>
      <c r="D435" s="1437"/>
      <c r="E435" s="1437"/>
      <c r="F435" s="1436"/>
      <c r="G435" s="1436"/>
      <c r="H435" s="29"/>
      <c r="I435" s="29"/>
      <c r="J435" s="1438"/>
      <c r="K435" s="29"/>
      <c r="L435" s="1438"/>
      <c r="M435" s="29"/>
      <c r="N435" s="29"/>
      <c r="R435" s="1412"/>
      <c r="S435" s="1412"/>
      <c r="T435" s="1412"/>
      <c r="U435" s="1412"/>
      <c r="V435" s="1412"/>
      <c r="W435" s="29"/>
      <c r="X435" s="29"/>
      <c r="Y435" s="29"/>
      <c r="Z435" s="29"/>
      <c r="AA435" s="29"/>
      <c r="AB435" s="29"/>
      <c r="AC435" s="29"/>
      <c r="AD435" s="29"/>
    </row>
    <row r="436" spans="2:36" ht="15.75">
      <c r="B436" s="29" t="str">
        <f t="shared" si="30"/>
        <v>итог ТМ</v>
      </c>
      <c r="C436" s="1436">
        <f>C418+C419+C423+C428</f>
        <v>5</v>
      </c>
      <c r="D436" s="1436">
        <f aca="true" t="shared" si="31" ref="D436:N436">D418+D419+D423+D428</f>
        <v>1</v>
      </c>
      <c r="E436" s="1436">
        <f t="shared" si="31"/>
        <v>3</v>
      </c>
      <c r="F436" s="1436">
        <f>F418+F419+F423+F428</f>
        <v>1</v>
      </c>
      <c r="G436" s="1436">
        <f t="shared" si="31"/>
        <v>5</v>
      </c>
      <c r="H436" s="1436">
        <f t="shared" si="31"/>
        <v>1</v>
      </c>
      <c r="I436" s="1436">
        <f>I418+I419+I423+I428</f>
        <v>4</v>
      </c>
      <c r="J436" s="1436">
        <f t="shared" si="31"/>
        <v>1</v>
      </c>
      <c r="K436" s="1436">
        <f t="shared" si="31"/>
        <v>4</v>
      </c>
      <c r="L436" s="1436">
        <f t="shared" si="31"/>
        <v>3</v>
      </c>
      <c r="M436" s="1436">
        <f t="shared" si="31"/>
        <v>1</v>
      </c>
      <c r="N436" s="1436">
        <f t="shared" si="31"/>
        <v>3</v>
      </c>
      <c r="O436" s="27">
        <f>C436+E436+G436+I436+K436+M436</f>
        <v>22</v>
      </c>
      <c r="P436" s="27">
        <f>D436+F436+H436+J436+L436+N436</f>
        <v>10</v>
      </c>
      <c r="R436" s="1436">
        <f aca="true" t="shared" si="32" ref="R436:AJ436">R418+R419+R423+R428</f>
        <v>0</v>
      </c>
      <c r="S436" s="1436">
        <f t="shared" si="32"/>
        <v>0</v>
      </c>
      <c r="T436" s="1436">
        <f t="shared" si="32"/>
        <v>0</v>
      </c>
      <c r="U436" s="1436">
        <f t="shared" si="32"/>
        <v>0</v>
      </c>
      <c r="V436" s="1436">
        <f t="shared" si="32"/>
        <v>0</v>
      </c>
      <c r="W436" s="1436">
        <f t="shared" si="32"/>
        <v>0</v>
      </c>
      <c r="X436" s="1436">
        <f t="shared" si="32"/>
        <v>1</v>
      </c>
      <c r="Y436" s="1436">
        <f t="shared" si="32"/>
        <v>0</v>
      </c>
      <c r="Z436" s="1436">
        <f t="shared" si="32"/>
        <v>0</v>
      </c>
      <c r="AA436" s="1436">
        <f t="shared" si="32"/>
        <v>0</v>
      </c>
      <c r="AB436" s="1436">
        <f t="shared" si="32"/>
        <v>0</v>
      </c>
      <c r="AC436" s="1436">
        <f t="shared" si="32"/>
        <v>1</v>
      </c>
      <c r="AD436" s="1436">
        <f t="shared" si="32"/>
        <v>0</v>
      </c>
      <c r="AE436" s="1436">
        <f t="shared" si="32"/>
        <v>0</v>
      </c>
      <c r="AF436" s="1436">
        <f t="shared" si="32"/>
        <v>0</v>
      </c>
      <c r="AG436" s="1436">
        <f t="shared" si="32"/>
        <v>0</v>
      </c>
      <c r="AH436" s="1436">
        <f t="shared" si="32"/>
        <v>0</v>
      </c>
      <c r="AI436" s="1436">
        <f t="shared" si="32"/>
        <v>0</v>
      </c>
      <c r="AJ436" s="1436">
        <f t="shared" si="32"/>
        <v>0</v>
      </c>
    </row>
    <row r="437" spans="2:14" ht="15.75">
      <c r="B437" s="29">
        <f t="shared" si="30"/>
        <v>0</v>
      </c>
      <c r="C437" s="1436"/>
      <c r="D437" s="1437"/>
      <c r="E437" s="1437"/>
      <c r="F437" s="1436"/>
      <c r="G437" s="1436"/>
      <c r="H437" s="29"/>
      <c r="I437" s="29"/>
      <c r="J437" s="1438"/>
      <c r="K437" s="29"/>
      <c r="L437" s="1438"/>
      <c r="M437" s="29"/>
      <c r="N437" s="29"/>
    </row>
    <row r="438" spans="2:30" ht="15.75">
      <c r="B438" s="29" t="str">
        <f t="shared" si="30"/>
        <v>итог ОТП</v>
      </c>
      <c r="C438" s="1436">
        <f>C418+C419+C423+C431</f>
        <v>5</v>
      </c>
      <c r="D438" s="1436">
        <f aca="true" t="shared" si="33" ref="D438:N438">D418+D419+D423+D431</f>
        <v>1</v>
      </c>
      <c r="E438" s="1436">
        <f t="shared" si="33"/>
        <v>3</v>
      </c>
      <c r="F438" s="1436">
        <f>F418+F419+F423+F431</f>
        <v>1</v>
      </c>
      <c r="G438" s="1436">
        <f t="shared" si="33"/>
        <v>5</v>
      </c>
      <c r="H438" s="1436">
        <f t="shared" si="33"/>
        <v>1</v>
      </c>
      <c r="I438" s="1436">
        <f t="shared" si="33"/>
        <v>3</v>
      </c>
      <c r="J438" s="1436">
        <f t="shared" si="33"/>
        <v>5</v>
      </c>
      <c r="K438" s="1436">
        <f t="shared" si="33"/>
        <v>4</v>
      </c>
      <c r="L438" s="1436">
        <f t="shared" si="33"/>
        <v>2</v>
      </c>
      <c r="M438" s="1436">
        <f t="shared" si="33"/>
        <v>2</v>
      </c>
      <c r="N438" s="1436">
        <f t="shared" si="33"/>
        <v>5</v>
      </c>
      <c r="O438" s="27">
        <f>C438+E438+G438+I438+K438+M438</f>
        <v>22</v>
      </c>
      <c r="P438" s="27">
        <f>D438+F438+H438+J438+L438+N438</f>
        <v>15</v>
      </c>
      <c r="R438" s="1436">
        <f aca="true" t="shared" si="34" ref="R438:AD438">R418+R419+R423+R431</f>
        <v>0</v>
      </c>
      <c r="S438" s="1436">
        <f t="shared" si="34"/>
        <v>0</v>
      </c>
      <c r="T438" s="1436">
        <f t="shared" si="34"/>
        <v>0</v>
      </c>
      <c r="U438" s="1436">
        <f t="shared" si="34"/>
        <v>0</v>
      </c>
      <c r="V438" s="1436">
        <f t="shared" si="34"/>
        <v>0</v>
      </c>
      <c r="W438" s="1436">
        <f t="shared" si="34"/>
        <v>0</v>
      </c>
      <c r="X438" s="1436">
        <f t="shared" si="34"/>
        <v>1</v>
      </c>
      <c r="Y438" s="1436">
        <f t="shared" si="34"/>
        <v>0</v>
      </c>
      <c r="Z438" s="1436">
        <f t="shared" si="34"/>
        <v>0</v>
      </c>
      <c r="AA438" s="1436">
        <f t="shared" si="34"/>
        <v>1</v>
      </c>
      <c r="AB438" s="1436">
        <f t="shared" si="34"/>
        <v>1</v>
      </c>
      <c r="AC438" s="1436">
        <f t="shared" si="34"/>
        <v>0</v>
      </c>
      <c r="AD438" s="1436">
        <f t="shared" si="34"/>
        <v>0</v>
      </c>
    </row>
    <row r="439" spans="2:14" ht="15.75">
      <c r="B439" s="29">
        <f t="shared" si="30"/>
        <v>0</v>
      </c>
      <c r="C439" s="1436"/>
      <c r="D439" s="1437"/>
      <c r="E439" s="1437"/>
      <c r="F439" s="1436"/>
      <c r="G439" s="1436"/>
      <c r="H439" s="29"/>
      <c r="I439" s="29"/>
      <c r="J439" s="1438"/>
      <c r="K439" s="29"/>
      <c r="L439" s="1438"/>
      <c r="M439" s="29"/>
      <c r="N439" s="29"/>
    </row>
    <row r="440" spans="2:30" ht="15.75">
      <c r="B440" s="29" t="str">
        <f t="shared" si="30"/>
        <v>итого ОТЗВ</v>
      </c>
      <c r="C440" s="1436">
        <f>C418+C419+C425+C433</f>
        <v>5</v>
      </c>
      <c r="D440" s="1436">
        <f aca="true" t="shared" si="35" ref="D440:N440">D418+D419+D425+D433</f>
        <v>1</v>
      </c>
      <c r="E440" s="1436">
        <f t="shared" si="35"/>
        <v>3</v>
      </c>
      <c r="F440" s="1436">
        <f>F418+F419+F425+F433</f>
        <v>1</v>
      </c>
      <c r="G440" s="1436">
        <f t="shared" si="35"/>
        <v>2</v>
      </c>
      <c r="H440" s="1436">
        <f t="shared" si="35"/>
        <v>4</v>
      </c>
      <c r="I440" s="1436">
        <f t="shared" si="35"/>
        <v>3</v>
      </c>
      <c r="J440" s="1436">
        <f t="shared" si="35"/>
        <v>2</v>
      </c>
      <c r="K440" s="1436">
        <f t="shared" si="35"/>
        <v>4</v>
      </c>
      <c r="L440" s="1436">
        <f t="shared" si="35"/>
        <v>4</v>
      </c>
      <c r="M440" s="1436">
        <f t="shared" si="35"/>
        <v>3</v>
      </c>
      <c r="N440" s="1436">
        <f t="shared" si="35"/>
        <v>4</v>
      </c>
      <c r="R440" s="1436">
        <f aca="true" t="shared" si="36" ref="R440:AD440">R418+R419+R425+R433</f>
        <v>0</v>
      </c>
      <c r="S440" s="1436">
        <f t="shared" si="36"/>
        <v>0</v>
      </c>
      <c r="T440" s="1436">
        <f t="shared" si="36"/>
        <v>0</v>
      </c>
      <c r="U440" s="1436">
        <f t="shared" si="36"/>
        <v>0</v>
      </c>
      <c r="V440" s="1436">
        <f t="shared" si="36"/>
        <v>0</v>
      </c>
      <c r="W440" s="1436">
        <f t="shared" si="36"/>
        <v>0</v>
      </c>
      <c r="X440" s="1436">
        <f t="shared" si="36"/>
        <v>1</v>
      </c>
      <c r="Y440" s="1436">
        <f t="shared" si="36"/>
        <v>1</v>
      </c>
      <c r="Z440" s="1436">
        <f t="shared" si="36"/>
        <v>0</v>
      </c>
      <c r="AA440" s="1436">
        <f t="shared" si="36"/>
        <v>1</v>
      </c>
      <c r="AB440" s="1436">
        <f t="shared" si="36"/>
        <v>0</v>
      </c>
      <c r="AC440" s="1436">
        <f t="shared" si="36"/>
        <v>2</v>
      </c>
      <c r="AD440" s="1436">
        <f t="shared" si="36"/>
        <v>0</v>
      </c>
    </row>
    <row r="441" spans="2:14" ht="15.75">
      <c r="B441" s="29">
        <f t="shared" si="30"/>
        <v>0</v>
      </c>
      <c r="C441" s="1436"/>
      <c r="D441" s="1437"/>
      <c r="E441" s="1437"/>
      <c r="F441" s="1436"/>
      <c r="G441" s="1436"/>
      <c r="H441" s="29"/>
      <c r="I441" s="29"/>
      <c r="J441" s="1438"/>
      <c r="K441" s="29"/>
      <c r="L441" s="1438"/>
      <c r="M441" s="29"/>
      <c r="N441" s="29"/>
    </row>
  </sheetData>
  <sheetProtection/>
  <mergeCells count="771">
    <mergeCell ref="AB61:AE61"/>
    <mergeCell ref="AB62:AC62"/>
    <mergeCell ref="AD62:AE62"/>
    <mergeCell ref="D373:G373"/>
    <mergeCell ref="H373:J373"/>
    <mergeCell ref="D374:G374"/>
    <mergeCell ref="T357:V357"/>
    <mergeCell ref="A358:V358"/>
    <mergeCell ref="A359:M359"/>
    <mergeCell ref="A360:M360"/>
    <mergeCell ref="D375:H375"/>
    <mergeCell ref="X61:AA61"/>
    <mergeCell ref="X62:Y62"/>
    <mergeCell ref="Z62:AA62"/>
    <mergeCell ref="A363:M363"/>
    <mergeCell ref="A364:M364"/>
    <mergeCell ref="N364:P364"/>
    <mergeCell ref="Q364:S364"/>
    <mergeCell ref="T364:V364"/>
    <mergeCell ref="D372:H372"/>
    <mergeCell ref="A361:M361"/>
    <mergeCell ref="A362:M362"/>
    <mergeCell ref="A354:M354"/>
    <mergeCell ref="A355:M355"/>
    <mergeCell ref="A356:M356"/>
    <mergeCell ref="A357:M357"/>
    <mergeCell ref="N357:P357"/>
    <mergeCell ref="Q357:S357"/>
    <mergeCell ref="N350:P350"/>
    <mergeCell ref="Q350:S350"/>
    <mergeCell ref="T350:V350"/>
    <mergeCell ref="A351:V351"/>
    <mergeCell ref="A352:M352"/>
    <mergeCell ref="A353:M353"/>
    <mergeCell ref="A345:M345"/>
    <mergeCell ref="A346:M346"/>
    <mergeCell ref="A347:M347"/>
    <mergeCell ref="A348:M348"/>
    <mergeCell ref="A349:M349"/>
    <mergeCell ref="A350:M350"/>
    <mergeCell ref="O342:P342"/>
    <mergeCell ref="R342:S342"/>
    <mergeCell ref="O343:P343"/>
    <mergeCell ref="R343:S343"/>
    <mergeCell ref="O344:P344"/>
    <mergeCell ref="R344:S344"/>
    <mergeCell ref="A339:B339"/>
    <mergeCell ref="O339:P339"/>
    <mergeCell ref="R339:S339"/>
    <mergeCell ref="O340:P340"/>
    <mergeCell ref="R340:S340"/>
    <mergeCell ref="O341:P341"/>
    <mergeCell ref="R341:S341"/>
    <mergeCell ref="A335:V335"/>
    <mergeCell ref="A336:V336"/>
    <mergeCell ref="O337:P337"/>
    <mergeCell ref="R337:S337"/>
    <mergeCell ref="O338:P338"/>
    <mergeCell ref="R338:S338"/>
    <mergeCell ref="A333:B333"/>
    <mergeCell ref="O333:P333"/>
    <mergeCell ref="R333:S333"/>
    <mergeCell ref="A334:B334"/>
    <mergeCell ref="O334:P334"/>
    <mergeCell ref="R334:S334"/>
    <mergeCell ref="A331:B331"/>
    <mergeCell ref="O331:P331"/>
    <mergeCell ref="R331:S331"/>
    <mergeCell ref="A332:B332"/>
    <mergeCell ref="O332:P332"/>
    <mergeCell ref="R332:S332"/>
    <mergeCell ref="A327:V327"/>
    <mergeCell ref="A328:V328"/>
    <mergeCell ref="O329:P329"/>
    <mergeCell ref="R329:S329"/>
    <mergeCell ref="O330:P330"/>
    <mergeCell ref="R330:S330"/>
    <mergeCell ref="O324:P324"/>
    <mergeCell ref="R324:S324"/>
    <mergeCell ref="O325:P325"/>
    <mergeCell ref="R325:S325"/>
    <mergeCell ref="O326:P326"/>
    <mergeCell ref="R326:S326"/>
    <mergeCell ref="O321:P321"/>
    <mergeCell ref="R321:S321"/>
    <mergeCell ref="A322:B322"/>
    <mergeCell ref="O322:P322"/>
    <mergeCell ref="R322:S322"/>
    <mergeCell ref="O323:P323"/>
    <mergeCell ref="R323:S323"/>
    <mergeCell ref="A317:B317"/>
    <mergeCell ref="O317:P317"/>
    <mergeCell ref="R317:S317"/>
    <mergeCell ref="A319:V319"/>
    <mergeCell ref="O320:P320"/>
    <mergeCell ref="R320:S320"/>
    <mergeCell ref="A314:V314"/>
    <mergeCell ref="A315:B315"/>
    <mergeCell ref="O315:P315"/>
    <mergeCell ref="R315:S315"/>
    <mergeCell ref="A316:B316"/>
    <mergeCell ref="O316:P316"/>
    <mergeCell ref="R316:S316"/>
    <mergeCell ref="A312:B312"/>
    <mergeCell ref="O312:P312"/>
    <mergeCell ref="R312:S312"/>
    <mergeCell ref="A313:B313"/>
    <mergeCell ref="O313:P313"/>
    <mergeCell ref="R313:S313"/>
    <mergeCell ref="O309:P309"/>
    <mergeCell ref="R309:S309"/>
    <mergeCell ref="O310:P310"/>
    <mergeCell ref="R310:S310"/>
    <mergeCell ref="A311:B311"/>
    <mergeCell ref="O311:P311"/>
    <mergeCell ref="R311:S311"/>
    <mergeCell ref="O306:P306"/>
    <mergeCell ref="R306:S306"/>
    <mergeCell ref="O307:P307"/>
    <mergeCell ref="R307:S307"/>
    <mergeCell ref="O308:P308"/>
    <mergeCell ref="R308:S308"/>
    <mergeCell ref="O303:P303"/>
    <mergeCell ref="R303:S303"/>
    <mergeCell ref="O304:P304"/>
    <mergeCell ref="R304:S304"/>
    <mergeCell ref="O305:P305"/>
    <mergeCell ref="R305:S305"/>
    <mergeCell ref="O300:P300"/>
    <mergeCell ref="R300:S300"/>
    <mergeCell ref="O301:P301"/>
    <mergeCell ref="R301:S301"/>
    <mergeCell ref="O302:P302"/>
    <mergeCell ref="R302:S302"/>
    <mergeCell ref="O296:P296"/>
    <mergeCell ref="R296:S296"/>
    <mergeCell ref="O297:P297"/>
    <mergeCell ref="R297:S297"/>
    <mergeCell ref="A298:V298"/>
    <mergeCell ref="O299:P299"/>
    <mergeCell ref="R299:S299"/>
    <mergeCell ref="O293:P293"/>
    <mergeCell ref="R293:S293"/>
    <mergeCell ref="O294:P294"/>
    <mergeCell ref="R294:S294"/>
    <mergeCell ref="O295:P295"/>
    <mergeCell ref="R295:S295"/>
    <mergeCell ref="O290:P290"/>
    <mergeCell ref="R290:S290"/>
    <mergeCell ref="O291:P291"/>
    <mergeCell ref="R291:S291"/>
    <mergeCell ref="O292:P292"/>
    <mergeCell ref="R292:S292"/>
    <mergeCell ref="O287:P287"/>
    <mergeCell ref="R287:S287"/>
    <mergeCell ref="O288:P288"/>
    <mergeCell ref="R288:S288"/>
    <mergeCell ref="O289:P289"/>
    <mergeCell ref="R289:S289"/>
    <mergeCell ref="O283:P283"/>
    <mergeCell ref="R283:S283"/>
    <mergeCell ref="O284:P284"/>
    <mergeCell ref="R284:S284"/>
    <mergeCell ref="A285:V285"/>
    <mergeCell ref="O286:P286"/>
    <mergeCell ref="R286:S286"/>
    <mergeCell ref="O280:P280"/>
    <mergeCell ref="R280:S280"/>
    <mergeCell ref="O281:P281"/>
    <mergeCell ref="R281:S281"/>
    <mergeCell ref="O282:P282"/>
    <mergeCell ref="R282:S282"/>
    <mergeCell ref="O277:P277"/>
    <mergeCell ref="R277:S277"/>
    <mergeCell ref="O278:P278"/>
    <mergeCell ref="R278:S278"/>
    <mergeCell ref="O279:P279"/>
    <mergeCell ref="R279:S279"/>
    <mergeCell ref="O274:P274"/>
    <mergeCell ref="R274:S274"/>
    <mergeCell ref="O275:P275"/>
    <mergeCell ref="R275:S275"/>
    <mergeCell ref="O276:P276"/>
    <mergeCell ref="R276:S276"/>
    <mergeCell ref="O271:P271"/>
    <mergeCell ref="R271:S271"/>
    <mergeCell ref="O272:P272"/>
    <mergeCell ref="R272:S272"/>
    <mergeCell ref="O273:P273"/>
    <mergeCell ref="R273:S273"/>
    <mergeCell ref="O268:P268"/>
    <mergeCell ref="R268:S268"/>
    <mergeCell ref="O269:P269"/>
    <mergeCell ref="R269:S269"/>
    <mergeCell ref="O270:P270"/>
    <mergeCell ref="R270:S270"/>
    <mergeCell ref="O265:P265"/>
    <mergeCell ref="R265:S265"/>
    <mergeCell ref="O266:P266"/>
    <mergeCell ref="R266:S266"/>
    <mergeCell ref="O267:P267"/>
    <mergeCell ref="R267:S267"/>
    <mergeCell ref="O262:P262"/>
    <mergeCell ref="R262:S262"/>
    <mergeCell ref="O263:P263"/>
    <mergeCell ref="R263:S263"/>
    <mergeCell ref="O264:P264"/>
    <mergeCell ref="R264:S264"/>
    <mergeCell ref="O259:P259"/>
    <mergeCell ref="R259:S259"/>
    <mergeCell ref="O260:P260"/>
    <mergeCell ref="R260:S260"/>
    <mergeCell ref="O261:P261"/>
    <mergeCell ref="R261:S261"/>
    <mergeCell ref="O256:P256"/>
    <mergeCell ref="R256:S256"/>
    <mergeCell ref="O257:P257"/>
    <mergeCell ref="R257:S257"/>
    <mergeCell ref="O258:P258"/>
    <mergeCell ref="R258:S258"/>
    <mergeCell ref="O253:P253"/>
    <mergeCell ref="R253:S253"/>
    <mergeCell ref="O254:P254"/>
    <mergeCell ref="R254:S254"/>
    <mergeCell ref="O255:P255"/>
    <mergeCell ref="R255:S255"/>
    <mergeCell ref="O250:P250"/>
    <mergeCell ref="R250:S250"/>
    <mergeCell ref="O251:P251"/>
    <mergeCell ref="R251:S251"/>
    <mergeCell ref="O252:P252"/>
    <mergeCell ref="R252:S252"/>
    <mergeCell ref="O247:P247"/>
    <mergeCell ref="R247:S247"/>
    <mergeCell ref="O248:P248"/>
    <mergeCell ref="R248:S248"/>
    <mergeCell ref="O249:P249"/>
    <mergeCell ref="R249:S249"/>
    <mergeCell ref="O244:P244"/>
    <mergeCell ref="R244:S244"/>
    <mergeCell ref="O245:P245"/>
    <mergeCell ref="R245:S245"/>
    <mergeCell ref="O246:P246"/>
    <mergeCell ref="R246:S246"/>
    <mergeCell ref="A240:V240"/>
    <mergeCell ref="A241:V241"/>
    <mergeCell ref="O242:P242"/>
    <mergeCell ref="R242:S242"/>
    <mergeCell ref="O243:P243"/>
    <mergeCell ref="R243:S243"/>
    <mergeCell ref="A238:B238"/>
    <mergeCell ref="O238:P238"/>
    <mergeCell ref="R238:S238"/>
    <mergeCell ref="A239:B239"/>
    <mergeCell ref="O239:P239"/>
    <mergeCell ref="R239:S239"/>
    <mergeCell ref="A236:B236"/>
    <mergeCell ref="O236:P236"/>
    <mergeCell ref="R236:S236"/>
    <mergeCell ref="A237:B237"/>
    <mergeCell ref="O237:P237"/>
    <mergeCell ref="R237:S237"/>
    <mergeCell ref="A234:B234"/>
    <mergeCell ref="O234:P234"/>
    <mergeCell ref="R234:S234"/>
    <mergeCell ref="A235:B235"/>
    <mergeCell ref="O235:P235"/>
    <mergeCell ref="R235:S235"/>
    <mergeCell ref="O231:P231"/>
    <mergeCell ref="R231:S231"/>
    <mergeCell ref="O232:P232"/>
    <mergeCell ref="R232:S232"/>
    <mergeCell ref="O233:P233"/>
    <mergeCell ref="R233:S233"/>
    <mergeCell ref="O228:P228"/>
    <mergeCell ref="R228:S228"/>
    <mergeCell ref="O229:P229"/>
    <mergeCell ref="R229:S229"/>
    <mergeCell ref="O230:P230"/>
    <mergeCell ref="R230:S230"/>
    <mergeCell ref="O224:P224"/>
    <mergeCell ref="R224:S224"/>
    <mergeCell ref="O225:P225"/>
    <mergeCell ref="R225:S225"/>
    <mergeCell ref="A226:V226"/>
    <mergeCell ref="O227:P227"/>
    <mergeCell ref="R227:S227"/>
    <mergeCell ref="O221:P221"/>
    <mergeCell ref="R221:S221"/>
    <mergeCell ref="O222:P222"/>
    <mergeCell ref="R222:S222"/>
    <mergeCell ref="O223:P223"/>
    <mergeCell ref="R223:S223"/>
    <mergeCell ref="A217:V217"/>
    <mergeCell ref="O218:P218"/>
    <mergeCell ref="R218:S218"/>
    <mergeCell ref="O219:P219"/>
    <mergeCell ref="R219:S219"/>
    <mergeCell ref="O220:P220"/>
    <mergeCell ref="R220:S220"/>
    <mergeCell ref="O214:P214"/>
    <mergeCell ref="R214:S214"/>
    <mergeCell ref="O215:P215"/>
    <mergeCell ref="R215:S215"/>
    <mergeCell ref="O216:P216"/>
    <mergeCell ref="R216:S216"/>
    <mergeCell ref="O211:P211"/>
    <mergeCell ref="R211:S211"/>
    <mergeCell ref="O212:P212"/>
    <mergeCell ref="R212:S212"/>
    <mergeCell ref="O213:P213"/>
    <mergeCell ref="R213:S213"/>
    <mergeCell ref="O207:P207"/>
    <mergeCell ref="R207:S207"/>
    <mergeCell ref="O208:P208"/>
    <mergeCell ref="R208:S208"/>
    <mergeCell ref="A209:V209"/>
    <mergeCell ref="O210:P210"/>
    <mergeCell ref="R210:S210"/>
    <mergeCell ref="O204:P204"/>
    <mergeCell ref="R204:S204"/>
    <mergeCell ref="O205:P205"/>
    <mergeCell ref="R205:S205"/>
    <mergeCell ref="O206:P206"/>
    <mergeCell ref="R206:S206"/>
    <mergeCell ref="O201:P201"/>
    <mergeCell ref="R201:S201"/>
    <mergeCell ref="O202:P202"/>
    <mergeCell ref="R202:S202"/>
    <mergeCell ref="O203:P203"/>
    <mergeCell ref="R203:S203"/>
    <mergeCell ref="O198:P198"/>
    <mergeCell ref="R198:S198"/>
    <mergeCell ref="O199:P199"/>
    <mergeCell ref="R199:S199"/>
    <mergeCell ref="O200:P200"/>
    <mergeCell ref="R200:S200"/>
    <mergeCell ref="O195:P195"/>
    <mergeCell ref="R195:S195"/>
    <mergeCell ref="O196:P196"/>
    <mergeCell ref="R196:S196"/>
    <mergeCell ref="O197:P197"/>
    <mergeCell ref="R197:S197"/>
    <mergeCell ref="O192:P192"/>
    <mergeCell ref="R192:S192"/>
    <mergeCell ref="O193:P193"/>
    <mergeCell ref="R193:S193"/>
    <mergeCell ref="O194:P194"/>
    <mergeCell ref="R194:S194"/>
    <mergeCell ref="O189:P189"/>
    <mergeCell ref="R189:S189"/>
    <mergeCell ref="O190:P190"/>
    <mergeCell ref="R190:S190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3:P183"/>
    <mergeCell ref="R183:S183"/>
    <mergeCell ref="O184:P184"/>
    <mergeCell ref="R184:S184"/>
    <mergeCell ref="O185:P185"/>
    <mergeCell ref="R185:S185"/>
    <mergeCell ref="O180:P180"/>
    <mergeCell ref="R180:S180"/>
    <mergeCell ref="O181:P181"/>
    <mergeCell ref="R181:S181"/>
    <mergeCell ref="O182:P182"/>
    <mergeCell ref="R182:S182"/>
    <mergeCell ref="O177:P177"/>
    <mergeCell ref="R177:S177"/>
    <mergeCell ref="O178:P178"/>
    <mergeCell ref="R178:S178"/>
    <mergeCell ref="O179:P179"/>
    <mergeCell ref="R179:S179"/>
    <mergeCell ref="O174:P174"/>
    <mergeCell ref="R174:S174"/>
    <mergeCell ref="O175:P175"/>
    <mergeCell ref="R175:S175"/>
    <mergeCell ref="O176:P176"/>
    <mergeCell ref="R176:S176"/>
    <mergeCell ref="O170:P170"/>
    <mergeCell ref="R170:S170"/>
    <mergeCell ref="A171:V171"/>
    <mergeCell ref="A172:V172"/>
    <mergeCell ref="O173:P173"/>
    <mergeCell ref="R173:S173"/>
    <mergeCell ref="O167:P167"/>
    <mergeCell ref="R167:S167"/>
    <mergeCell ref="A168:B168"/>
    <mergeCell ref="O168:P168"/>
    <mergeCell ref="R168:S168"/>
    <mergeCell ref="O169:P169"/>
    <mergeCell ref="R169:S169"/>
    <mergeCell ref="O163:P163"/>
    <mergeCell ref="R163:S163"/>
    <mergeCell ref="O164:P164"/>
    <mergeCell ref="R164:S164"/>
    <mergeCell ref="A165:V165"/>
    <mergeCell ref="O166:P166"/>
    <mergeCell ref="R166:S166"/>
    <mergeCell ref="O160:P160"/>
    <mergeCell ref="R160:S160"/>
    <mergeCell ref="O161:P161"/>
    <mergeCell ref="R161:S161"/>
    <mergeCell ref="O162:P162"/>
    <mergeCell ref="R162:S162"/>
    <mergeCell ref="O156:P156"/>
    <mergeCell ref="R156:S156"/>
    <mergeCell ref="A157:V157"/>
    <mergeCell ref="O158:P158"/>
    <mergeCell ref="R158:S158"/>
    <mergeCell ref="O159:P159"/>
    <mergeCell ref="R159:S159"/>
    <mergeCell ref="O153:P153"/>
    <mergeCell ref="R153:S153"/>
    <mergeCell ref="O154:P154"/>
    <mergeCell ref="R154:S154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1:P121"/>
    <mergeCell ref="R121:S121"/>
    <mergeCell ref="A122:V122"/>
    <mergeCell ref="A123:V123"/>
    <mergeCell ref="A124:V124"/>
    <mergeCell ref="O125:P125"/>
    <mergeCell ref="R125:S125"/>
    <mergeCell ref="A119:B119"/>
    <mergeCell ref="O119:P119"/>
    <mergeCell ref="R119:S119"/>
    <mergeCell ref="A120:B120"/>
    <mergeCell ref="O120:P120"/>
    <mergeCell ref="R120:S120"/>
    <mergeCell ref="O116:P116"/>
    <mergeCell ref="R116:S116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O108:P108"/>
    <mergeCell ref="R108:S108"/>
    <mergeCell ref="O109:P109"/>
    <mergeCell ref="R109:S109"/>
    <mergeCell ref="O104:P104"/>
    <mergeCell ref="R104:S104"/>
    <mergeCell ref="O105:P105"/>
    <mergeCell ref="R105:S105"/>
    <mergeCell ref="O106:P106"/>
    <mergeCell ref="R106:S106"/>
    <mergeCell ref="A100:B100"/>
    <mergeCell ref="O100:P100"/>
    <mergeCell ref="R100:S100"/>
    <mergeCell ref="A102:V102"/>
    <mergeCell ref="O103:P103"/>
    <mergeCell ref="R103:S103"/>
    <mergeCell ref="O97:P97"/>
    <mergeCell ref="R97:S97"/>
    <mergeCell ref="A98:B98"/>
    <mergeCell ref="O98:P98"/>
    <mergeCell ref="R98:S98"/>
    <mergeCell ref="A99:B99"/>
    <mergeCell ref="O99:P99"/>
    <mergeCell ref="R99:S99"/>
    <mergeCell ref="O93:P93"/>
    <mergeCell ref="R93:S93"/>
    <mergeCell ref="A94:V94"/>
    <mergeCell ref="A95:V95"/>
    <mergeCell ref="O96:P96"/>
    <mergeCell ref="R96:S96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A59:B59"/>
    <mergeCell ref="O59:P59"/>
    <mergeCell ref="R59:S59"/>
    <mergeCell ref="A60:V60"/>
    <mergeCell ref="A61:V61"/>
    <mergeCell ref="A62:V62"/>
    <mergeCell ref="A57:B57"/>
    <mergeCell ref="O57:P57"/>
    <mergeCell ref="R57:S57"/>
    <mergeCell ref="A58:B58"/>
    <mergeCell ref="O58:P58"/>
    <mergeCell ref="R58:S58"/>
    <mergeCell ref="A55:B55"/>
    <mergeCell ref="O55:P55"/>
    <mergeCell ref="R55:S55"/>
    <mergeCell ref="A56:B56"/>
    <mergeCell ref="O56:P56"/>
    <mergeCell ref="R56:S56"/>
    <mergeCell ref="O52:P52"/>
    <mergeCell ref="R52:S52"/>
    <mergeCell ref="O53:P53"/>
    <mergeCell ref="R53:S53"/>
    <mergeCell ref="A54:B54"/>
    <mergeCell ref="O54:P54"/>
    <mergeCell ref="R54:S54"/>
    <mergeCell ref="O49:P49"/>
    <mergeCell ref="R49:S49"/>
    <mergeCell ref="O50:P50"/>
    <mergeCell ref="R50:S50"/>
    <mergeCell ref="O51:P51"/>
    <mergeCell ref="R51:S51"/>
    <mergeCell ref="O46:P46"/>
    <mergeCell ref="R46:S46"/>
    <mergeCell ref="O47:P47"/>
    <mergeCell ref="R47:S47"/>
    <mergeCell ref="O48:P48"/>
    <mergeCell ref="R48:S48"/>
    <mergeCell ref="O43:P43"/>
    <mergeCell ref="R43:S43"/>
    <mergeCell ref="O44:P44"/>
    <mergeCell ref="R44:S44"/>
    <mergeCell ref="O45:P45"/>
    <mergeCell ref="R45:S45"/>
    <mergeCell ref="O40:P40"/>
    <mergeCell ref="R40:S40"/>
    <mergeCell ref="O41:P41"/>
    <mergeCell ref="R41:S41"/>
    <mergeCell ref="O42:P42"/>
    <mergeCell ref="R42:S42"/>
    <mergeCell ref="O37:P37"/>
    <mergeCell ref="R37:S37"/>
    <mergeCell ref="O38:P38"/>
    <mergeCell ref="R38:S38"/>
    <mergeCell ref="O39:P39"/>
    <mergeCell ref="R39:S39"/>
    <mergeCell ref="O34:P34"/>
    <mergeCell ref="R34:S34"/>
    <mergeCell ref="O35:P35"/>
    <mergeCell ref="R35:S35"/>
    <mergeCell ref="O36:P36"/>
    <mergeCell ref="R36:S36"/>
    <mergeCell ref="O31:P31"/>
    <mergeCell ref="R31:S31"/>
    <mergeCell ref="O32:P32"/>
    <mergeCell ref="R32:S32"/>
    <mergeCell ref="O33:P33"/>
    <mergeCell ref="R33:S33"/>
    <mergeCell ref="O28:P28"/>
    <mergeCell ref="R28:S28"/>
    <mergeCell ref="O29:P29"/>
    <mergeCell ref="R29:S29"/>
    <mergeCell ref="O30:P30"/>
    <mergeCell ref="R30:S30"/>
    <mergeCell ref="O25:P25"/>
    <mergeCell ref="R25:S25"/>
    <mergeCell ref="O26:P26"/>
    <mergeCell ref="R26:S26"/>
    <mergeCell ref="O27:P27"/>
    <mergeCell ref="R27:S27"/>
    <mergeCell ref="A22:B22"/>
    <mergeCell ref="O22:P22"/>
    <mergeCell ref="R22:S22"/>
    <mergeCell ref="A23:V23"/>
    <mergeCell ref="O24:P24"/>
    <mergeCell ref="R24:S24"/>
    <mergeCell ref="A20:B20"/>
    <mergeCell ref="O20:P20"/>
    <mergeCell ref="R20:S20"/>
    <mergeCell ref="A21:B21"/>
    <mergeCell ref="O21:P21"/>
    <mergeCell ref="R21:S21"/>
    <mergeCell ref="O17:P17"/>
    <mergeCell ref="R17:S17"/>
    <mergeCell ref="O18:P18"/>
    <mergeCell ref="R18:S18"/>
    <mergeCell ref="O19:P19"/>
    <mergeCell ref="R19:S19"/>
    <mergeCell ref="O14:P14"/>
    <mergeCell ref="R14:S14"/>
    <mergeCell ref="O15:P15"/>
    <mergeCell ref="R15:S15"/>
    <mergeCell ref="O16:P16"/>
    <mergeCell ref="R16:S16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C383:F383"/>
    <mergeCell ref="G383:J383"/>
    <mergeCell ref="K383:N383"/>
    <mergeCell ref="C384:D384"/>
    <mergeCell ref="E384:F384"/>
    <mergeCell ref="G384:H384"/>
    <mergeCell ref="I384:J384"/>
    <mergeCell ref="K384:L384"/>
    <mergeCell ref="M384:N384"/>
    <mergeCell ref="C414:F414"/>
    <mergeCell ref="G414:J414"/>
    <mergeCell ref="K414:N414"/>
    <mergeCell ref="C415:D415"/>
    <mergeCell ref="E415:F415"/>
    <mergeCell ref="G415:H415"/>
    <mergeCell ref="I415:J415"/>
    <mergeCell ref="K415:L415"/>
    <mergeCell ref="M415:N415"/>
    <mergeCell ref="R414:U414"/>
    <mergeCell ref="V414:Y414"/>
    <mergeCell ref="Z414:AC414"/>
    <mergeCell ref="R415:S415"/>
    <mergeCell ref="T415:U415"/>
    <mergeCell ref="V415:W415"/>
    <mergeCell ref="X415:Y415"/>
    <mergeCell ref="Z415:AA415"/>
    <mergeCell ref="AB415:AC415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59" r:id="rId1"/>
  <rowBreaks count="2" manualBreakCount="2">
    <brk id="26" max="21" man="1"/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2017-05-26T08:18:43Z</cp:lastPrinted>
  <dcterms:created xsi:type="dcterms:W3CDTF">2003-06-23T04:55:14Z</dcterms:created>
  <dcterms:modified xsi:type="dcterms:W3CDTF">2017-08-21T11:55:55Z</dcterms:modified>
  <cp:category/>
  <cp:version/>
  <cp:contentType/>
  <cp:contentStatus/>
</cp:coreProperties>
</file>